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3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55D84F75-330A-480D-B4A7-63B3F302CC14}" xr6:coauthVersionLast="47" xr6:coauthVersionMax="47" xr10:uidLastSave="{00000000-0000-0000-0000-000000000000}"/>
  <bookViews>
    <workbookView xWindow="952" yWindow="-98" windowWidth="27946" windowHeight="16395" activeTab="1" xr2:uid="{D95AA41F-4E03-4C2F-8036-818422572249}"/>
  </bookViews>
  <sheets>
    <sheet name="Figure 5" sheetId="1" r:id="rId1"/>
    <sheet name="Figure 2" sheetId="2" r:id="rId2"/>
    <sheet name="Figure 3" sheetId="3" r:id="rId3"/>
    <sheet name="Figure 4" sheetId="4" r:id="rId4"/>
    <sheet name="Figure 6" sheetId="5" r:id="rId5"/>
    <sheet name="Figure1" sheetId="6" r:id="rId6"/>
    <sheet name="Sheet2" sheetId="8" r:id="rId7"/>
    <sheet name="Abstract Calculations" sheetId="7" r:id="rId8"/>
  </sheets>
  <definedNames>
    <definedName name="_xlnm._FilterDatabase" localSheetId="4" hidden="1">'Figure 6'!$A$2:$P$2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AT7" i="1"/>
  <c r="AU7" i="1"/>
  <c r="AV7" i="1"/>
  <c r="AW7" i="1"/>
  <c r="AX7" i="1"/>
  <c r="AY7" i="1"/>
  <c r="AZ7" i="1"/>
  <c r="AT8" i="1"/>
  <c r="AU8" i="1"/>
  <c r="AV8" i="1"/>
  <c r="AW8" i="1"/>
  <c r="AX8" i="1"/>
  <c r="AY8" i="1"/>
  <c r="AZ8" i="1"/>
  <c r="AT9" i="1"/>
  <c r="AU9" i="1"/>
  <c r="AV9" i="1"/>
  <c r="AW9" i="1"/>
  <c r="AX9" i="1"/>
  <c r="AY9" i="1"/>
  <c r="AZ9" i="1"/>
  <c r="AT10" i="1"/>
  <c r="AU10" i="1"/>
  <c r="AV10" i="1"/>
  <c r="AW10" i="1"/>
  <c r="AX10" i="1"/>
  <c r="AY10" i="1"/>
  <c r="AZ10" i="1"/>
  <c r="AT11" i="1"/>
  <c r="AU11" i="1"/>
  <c r="AV11" i="1"/>
  <c r="AW11" i="1"/>
  <c r="AX11" i="1"/>
  <c r="AY11" i="1"/>
  <c r="AZ11" i="1"/>
  <c r="AT13" i="1"/>
  <c r="AU13" i="1"/>
  <c r="AV13" i="1"/>
  <c r="AW13" i="1"/>
  <c r="AX13" i="1"/>
  <c r="AY13" i="1"/>
  <c r="AZ13" i="1"/>
  <c r="AT14" i="1"/>
  <c r="AU14" i="1"/>
  <c r="AV14" i="1"/>
  <c r="AW14" i="1"/>
  <c r="AX14" i="1"/>
  <c r="AY14" i="1"/>
  <c r="AZ14" i="1"/>
  <c r="AT15" i="1"/>
  <c r="AU15" i="1"/>
  <c r="AV15" i="1"/>
  <c r="AW15" i="1"/>
  <c r="AX15" i="1"/>
  <c r="AY15" i="1"/>
  <c r="AZ15" i="1"/>
  <c r="AT16" i="1"/>
  <c r="AU16" i="1"/>
  <c r="AV16" i="1"/>
  <c r="AW16" i="1"/>
  <c r="AX16" i="1"/>
  <c r="AY16" i="1"/>
  <c r="AZ16" i="1"/>
  <c r="AT17" i="1"/>
  <c r="AU17" i="1"/>
  <c r="AV17" i="1"/>
  <c r="AW17" i="1"/>
  <c r="AX17" i="1"/>
  <c r="AY17" i="1"/>
  <c r="AZ17" i="1"/>
  <c r="AT18" i="1"/>
  <c r="AU18" i="1"/>
  <c r="AV18" i="1"/>
  <c r="AW18" i="1"/>
  <c r="AX18" i="1"/>
  <c r="AY18" i="1"/>
  <c r="AZ18" i="1"/>
  <c r="AT20" i="1"/>
  <c r="AU20" i="1"/>
  <c r="AV20" i="1"/>
  <c r="AW20" i="1"/>
  <c r="AX20" i="1"/>
  <c r="AY20" i="1"/>
  <c r="AZ20" i="1"/>
  <c r="AT21" i="1"/>
  <c r="AU21" i="1"/>
  <c r="AV21" i="1"/>
  <c r="AW21" i="1"/>
  <c r="AX21" i="1"/>
  <c r="AY21" i="1"/>
  <c r="AZ21" i="1"/>
  <c r="AT22" i="1"/>
  <c r="AU22" i="1"/>
  <c r="AV22" i="1"/>
  <c r="AW22" i="1"/>
  <c r="AX22" i="1"/>
  <c r="AY22" i="1"/>
  <c r="AZ22" i="1"/>
  <c r="AT23" i="1"/>
  <c r="AU23" i="1"/>
  <c r="AV23" i="1"/>
  <c r="AW23" i="1"/>
  <c r="AX23" i="1"/>
  <c r="AY23" i="1"/>
  <c r="AZ23" i="1"/>
  <c r="AT24" i="1"/>
  <c r="AU24" i="1"/>
  <c r="AV24" i="1"/>
  <c r="AW24" i="1"/>
  <c r="AX24" i="1"/>
  <c r="AY24" i="1"/>
  <c r="AZ24" i="1"/>
  <c r="AT25" i="1"/>
  <c r="AU25" i="1"/>
  <c r="AV25" i="1"/>
  <c r="AW25" i="1"/>
  <c r="AX25" i="1"/>
  <c r="AY25" i="1"/>
  <c r="AZ25" i="1"/>
  <c r="AT29" i="1"/>
  <c r="AU29" i="1"/>
  <c r="AV29" i="1"/>
  <c r="AW29" i="1"/>
  <c r="AX29" i="1"/>
  <c r="AY29" i="1"/>
  <c r="AZ29" i="1"/>
  <c r="AT30" i="1"/>
  <c r="AU30" i="1"/>
  <c r="AV30" i="1"/>
  <c r="AW30" i="1"/>
  <c r="AX30" i="1"/>
  <c r="AY30" i="1"/>
  <c r="AZ30" i="1"/>
  <c r="AT31" i="1"/>
  <c r="AU31" i="1"/>
  <c r="AV31" i="1"/>
  <c r="AW31" i="1"/>
  <c r="AX31" i="1"/>
  <c r="AY31" i="1"/>
  <c r="AZ31" i="1"/>
  <c r="AT32" i="1"/>
  <c r="AU32" i="1"/>
  <c r="AV32" i="1"/>
  <c r="AW32" i="1"/>
  <c r="AX32" i="1"/>
  <c r="AY32" i="1"/>
  <c r="AZ32" i="1"/>
  <c r="AT33" i="1"/>
  <c r="AU33" i="1"/>
  <c r="AV33" i="1"/>
  <c r="AW33" i="1"/>
  <c r="AX33" i="1"/>
  <c r="AY33" i="1"/>
  <c r="AZ33" i="1"/>
  <c r="AT34" i="1"/>
  <c r="AU34" i="1"/>
  <c r="AV34" i="1"/>
  <c r="AW34" i="1"/>
  <c r="AX34" i="1"/>
  <c r="AY34" i="1"/>
  <c r="AZ34" i="1"/>
  <c r="AT36" i="1"/>
  <c r="AU36" i="1"/>
  <c r="AV36" i="1"/>
  <c r="AW36" i="1"/>
  <c r="AX36" i="1"/>
  <c r="AY36" i="1"/>
  <c r="AZ36" i="1"/>
  <c r="AT37" i="1"/>
  <c r="AU37" i="1"/>
  <c r="AV37" i="1"/>
  <c r="AW37" i="1"/>
  <c r="AX37" i="1"/>
  <c r="AY37" i="1"/>
  <c r="AZ37" i="1"/>
  <c r="AT38" i="1"/>
  <c r="AU38" i="1"/>
  <c r="AV38" i="1"/>
  <c r="AW38" i="1"/>
  <c r="AX38" i="1"/>
  <c r="AY38" i="1"/>
  <c r="AZ38" i="1"/>
  <c r="AT39" i="1"/>
  <c r="AU39" i="1"/>
  <c r="AV39" i="1"/>
  <c r="AW39" i="1"/>
  <c r="AX39" i="1"/>
  <c r="AY39" i="1"/>
  <c r="AZ39" i="1"/>
  <c r="AT40" i="1"/>
  <c r="AU40" i="1"/>
  <c r="AV40" i="1"/>
  <c r="AW40" i="1"/>
  <c r="AX40" i="1"/>
  <c r="AY40" i="1"/>
  <c r="AZ40" i="1"/>
  <c r="AT41" i="1"/>
  <c r="AU41" i="1"/>
  <c r="AV41" i="1"/>
  <c r="AW41" i="1"/>
  <c r="AX41" i="1"/>
  <c r="AY41" i="1"/>
  <c r="AZ41" i="1"/>
  <c r="AT43" i="1"/>
  <c r="AU43" i="1"/>
  <c r="AV43" i="1"/>
  <c r="AW43" i="1"/>
  <c r="AX43" i="1"/>
  <c r="AY43" i="1"/>
  <c r="AZ43" i="1"/>
  <c r="AT44" i="1"/>
  <c r="AU44" i="1"/>
  <c r="AV44" i="1"/>
  <c r="AW44" i="1"/>
  <c r="AX44" i="1"/>
  <c r="AY44" i="1"/>
  <c r="AZ44" i="1"/>
  <c r="AT45" i="1"/>
  <c r="AU45" i="1"/>
  <c r="AV45" i="1"/>
  <c r="AW45" i="1"/>
  <c r="AX45" i="1"/>
  <c r="AY45" i="1"/>
  <c r="AZ45" i="1"/>
  <c r="AT46" i="1"/>
  <c r="AU46" i="1"/>
  <c r="AV46" i="1"/>
  <c r="AW46" i="1"/>
  <c r="AX46" i="1"/>
  <c r="AY46" i="1"/>
  <c r="AZ46" i="1"/>
  <c r="AT47" i="1"/>
  <c r="AU47" i="1"/>
  <c r="AV47" i="1"/>
  <c r="AW47" i="1"/>
  <c r="AX47" i="1"/>
  <c r="AY47" i="1"/>
  <c r="AZ47" i="1"/>
  <c r="AT48" i="1"/>
  <c r="AU48" i="1"/>
  <c r="AV48" i="1"/>
  <c r="AW48" i="1"/>
  <c r="AX48" i="1"/>
  <c r="AY48" i="1"/>
  <c r="AZ48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Z6" i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AY6" i="1"/>
  <c r="AU6" i="1"/>
  <c r="AV6" i="1"/>
  <c r="AW6" i="1"/>
  <c r="AX6" i="1"/>
  <c r="AT6" i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<sst xmlns="http://schemas.openxmlformats.org/spreadsheetml/2006/main" count="770" uniqueCount="299">
  <si>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</si>
  <si>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</si>
  <si>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</si>
  <si>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</si>
  <si>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</si>
  <si>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</si>
  <si>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</si>
  <si>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</si>
  <si>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</si>
  <si>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</si>
  <si>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</si>
  <si>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</si>
  <si>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</si>
  <si>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</si>
  <si>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</si>
  <si>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</si>
  <si>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</si>
  <si>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</si>
  <si>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</si>
  <si>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</si>
  <si>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</si>
  <si>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</si>
  <si>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</si>
  <si>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</si>
  <si>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</si>
  <si>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</si>
  <si>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</si>
  <si>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</si>
  <si>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</si>
  <si>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</si>
  <si>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</si>
  <si>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</si>
  <si>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</si>
  <si>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</si>
  <si>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</si>
  <si>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</si>
  <si>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</si>
  <si>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</si>
  <si>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</si>
  <si>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</si>
  <si>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</si>
  <si>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</si>
  <si>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</si>
  <si>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</si>
  <si>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</si>
  <si>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</si>
  <si>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</si>
  <si>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</si>
  <si>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</si>
  <si>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</si>
  <si>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</si>
  <si>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</si>
  <si>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</si>
  <si>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</si>
  <si>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</si>
  <si>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</si>
  <si>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</si>
  <si>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</si>
  <si>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</si>
  <si>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</si>
  <si>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</si>
  <si>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</si>
  <si>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</si>
  <si>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</si>
  <si>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</si>
  <si>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</si>
  <si>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</si>
  <si>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</si>
  <si>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</si>
  <si>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</si>
  <si>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</si>
  <si>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</si>
  <si>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</si>
  <si>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</si>
  <si>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</si>
  <si>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</si>
  <si>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</si>
  <si>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</si>
  <si>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</si>
  <si>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</si>
  <si>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</si>
  <si>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</si>
  <si>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</si>
  <si>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</si>
  <si>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</si>
  <si>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</si>
  <si>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</si>
  <si>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</si>
  <si>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</si>
  <si>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</si>
  <si>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</si>
  <si>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</si>
  <si>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</si>
  <si>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</si>
  <si>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</si>
  <si>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</si>
  <si>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</si>
  <si>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</si>
  <si>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</si>
  <si>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</si>
  <si>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</si>
  <si>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</si>
  <si>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</si>
  <si>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</si>
  <si>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</si>
  <si>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</si>
  <si>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</si>
  <si>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</si>
  <si>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</si>
  <si>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</si>
  <si>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</si>
  <si>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</si>
  <si>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</si>
  <si>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</si>
  <si>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</si>
  <si>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</si>
  <si>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</si>
  <si>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</si>
  <si>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</si>
  <si>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</si>
  <si>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</si>
  <si>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</si>
  <si>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</si>
  <si>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</si>
  <si>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</si>
  <si>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</si>
  <si>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</si>
  <si>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</si>
  <si>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</si>
  <si>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</si>
  <si>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</si>
  <si>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</si>
  <si>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</si>
  <si>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</si>
  <si>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</si>
  <si>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</si>
  <si>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</si>
  <si>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</si>
  <si>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</si>
  <si>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</si>
  <si>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</si>
  <si>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</si>
  <si>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</si>
  <si>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</si>
  <si>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</si>
  <si>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</si>
  <si>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</si>
  <si>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</si>
  <si>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</si>
  <si>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</si>
  <si>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</si>
  <si>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</si>
  <si>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</si>
  <si>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</si>
  <si>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</si>
  <si>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</si>
  <si>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</si>
  <si>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</si>
  <si>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</si>
  <si>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</si>
  <si>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</si>
  <si>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</si>
  <si>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</si>
  <si>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</si>
  <si>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</si>
  <si>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</si>
  <si>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</si>
  <si>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</si>
  <si>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</si>
  <si>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</si>
  <si>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</si>
  <si>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</si>
  <si>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</si>
  <si>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</si>
  <si>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</si>
  <si>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</si>
  <si>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</si>
  <si>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</si>
  <si>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</si>
  <si>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</si>
  <si>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</si>
  <si>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</si>
  <si>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</si>
  <si>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</si>
  <si>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</si>
  <si>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</si>
  <si>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</si>
  <si>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</si>
  <si>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</si>
  <si>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</si>
  <si>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</si>
  <si>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</si>
  <si>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</si>
  <si>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</si>
  <si>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</si>
  <si>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</si>
  <si>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</si>
  <si>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</si>
  <si>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</si>
  <si>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</si>
  <si>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</si>
  <si>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</si>
  <si>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</si>
  <si>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</si>
  <si>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</si>
  <si>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</si>
  <si>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</si>
  <si>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</si>
  <si>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</si>
  <si>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</si>
  <si>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</si>
  <si>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</si>
  <si>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</si>
  <si>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</si>
  <si>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</si>
  <si>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</si>
  <si>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</si>
  <si>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</si>
  <si>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</si>
  <si>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</si>
  <si>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</si>
  <si>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</si>
  <si>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</si>
  <si>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</si>
  <si>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</si>
  <si>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</si>
  <si>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</si>
  <si>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</si>
  <si>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</si>
  <si>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Other</t>
  </si>
  <si>
    <t>GWP min</t>
  </si>
  <si>
    <t>Other NPV max</t>
  </si>
  <si>
    <t>tradeoff</t>
  </si>
  <si>
    <t>other NPV max</t>
  </si>
  <si>
    <t>ALCA FE min</t>
  </si>
  <si>
    <t>CLCA FE min</t>
  </si>
  <si>
    <t>CLCA tradeoff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</si>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</sst>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5'!$AT$6:$AT$11</c:f>
              <c:numCache>
                <c:formatCode>General</c:formatCode>
                <c:ptCount val="6"/>
                <c:pt idx="0">
                  <c:v>94.270742545173078</c:v>
                </c:pt>
                <c:pt idx="1">
                  <c:v>0</c:v>
                </c:pt>
                <c:pt idx="2">
                  <c:v>0</c:v>
                </c:pt>
                <c:pt idx="3">
                  <c:v>96.623521295593918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1.9907492828912625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5'!$AW$6:$AW$11</c:f>
              <c:numCache>
                <c:formatCode>General</c:formatCode>
                <c:ptCount val="6"/>
                <c:pt idx="0">
                  <c:v>0</c:v>
                </c:pt>
                <c:pt idx="1">
                  <c:v>-1.1394771389874182E-12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5'!$AX$6:$AX$11</c:f>
              <c:numCache>
                <c:formatCode>General</c:formatCode>
                <c:ptCount val="6"/>
                <c:pt idx="0">
                  <c:v>1.3566831287821599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1.3834576697324268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5'!$AY$5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5'!$AY$6:$AY$11</c:f>
              <c:numCache>
                <c:formatCode>General</c:formatCode>
                <c:ptCount val="6"/>
                <c:pt idx="0">
                  <c:v>-5.3466647943651616E-17</c:v>
                </c:pt>
                <c:pt idx="1">
                  <c:v>-2.8718481817248026E-14</c:v>
                </c:pt>
                <c:pt idx="2">
                  <c:v>2.3840435142780407E-13</c:v>
                </c:pt>
                <c:pt idx="3">
                  <c:v>2.2717517824077421E-3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ser>
          <c:idx val="6"/>
          <c:order val="6"/>
          <c:tx>
            <c:strRef>
              <c:f>'Figure 5'!$AZ$5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5'!$AZ$6:$AZ$11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-3.4635399273159354E-15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5'!$P$3:$P$14</c:f>
              <c:numCache>
                <c:formatCode>General</c:formatCode>
                <c:ptCount val="12"/>
                <c:pt idx="0">
                  <c:v>-80.144140280264793</c:v>
                </c:pt>
                <c:pt idx="1">
                  <c:v>-68.170006916205935</c:v>
                </c:pt>
                <c:pt idx="2">
                  <c:v>-56.411009976297116</c:v>
                </c:pt>
                <c:pt idx="3">
                  <c:v>-44.708485531119152</c:v>
                </c:pt>
                <c:pt idx="4">
                  <c:v>-36.689694998213049</c:v>
                </c:pt>
                <c:pt idx="5">
                  <c:v>-24.154578105449144</c:v>
                </c:pt>
                <c:pt idx="6">
                  <c:v>-9.8131718492361202</c:v>
                </c:pt>
                <c:pt idx="7">
                  <c:v>12.071717170784787</c:v>
                </c:pt>
                <c:pt idx="8">
                  <c:v>13.320627726422998</c:v>
                </c:pt>
                <c:pt idx="9">
                  <c:v>18.09383828556868</c:v>
                </c:pt>
              </c:numCache>
            </c:numRef>
          </c:xVal>
          <c:yVal>
            <c:numRef>
              <c:f>'Figure 5'!$Q$3:$Q$14</c:f>
              <c:numCache>
                <c:formatCode>General</c:formatCode>
                <c:ptCount val="12"/>
                <c:pt idx="0">
                  <c:v>-0.96386145117424482</c:v>
                </c:pt>
                <c:pt idx="1">
                  <c:v>-0.710910409077256</c:v>
                </c:pt>
                <c:pt idx="2">
                  <c:v>-0.47327841485240429</c:v>
                </c:pt>
                <c:pt idx="3">
                  <c:v>-0.24929418203814263</c:v>
                </c:pt>
                <c:pt idx="4">
                  <c:v>-0.10497956048208257</c:v>
                </c:pt>
                <c:pt idx="5">
                  <c:v>0.10471421000833475</c:v>
                </c:pt>
                <c:pt idx="6">
                  <c:v>0.31053765129738409</c:v>
                </c:pt>
                <c:pt idx="7">
                  <c:v>0.5007108434323001</c:v>
                </c:pt>
                <c:pt idx="8">
                  <c:v>2.0343174216907549</c:v>
                </c:pt>
                <c:pt idx="9">
                  <c:v>2.7014510109097092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5'!$V$3:$V$17</c:f>
              <c:numCache>
                <c:formatCode>General</c:formatCode>
                <c:ptCount val="15"/>
                <c:pt idx="0">
                  <c:v>-61.829580074886437</c:v>
                </c:pt>
                <c:pt idx="1">
                  <c:v>-50.819100112463609</c:v>
                </c:pt>
                <c:pt idx="2">
                  <c:v>-39.808404421347163</c:v>
                </c:pt>
                <c:pt idx="3">
                  <c:v>-28.797613041534945</c:v>
                </c:pt>
                <c:pt idx="4">
                  <c:v>-19.048256145728168</c:v>
                </c:pt>
                <c:pt idx="5">
                  <c:v>0.9531510213013481</c:v>
                </c:pt>
                <c:pt idx="6">
                  <c:v>10.137662469573209</c:v>
                </c:pt>
                <c:pt idx="7">
                  <c:v>12.962429272426427</c:v>
                </c:pt>
                <c:pt idx="8">
                  <c:v>13.688655100151434</c:v>
                </c:pt>
                <c:pt idx="9">
                  <c:v>14.416080563223865</c:v>
                </c:pt>
                <c:pt idx="10">
                  <c:v>15.150361423756584</c:v>
                </c:pt>
                <c:pt idx="11">
                  <c:v>15.805885809659216</c:v>
                </c:pt>
                <c:pt idx="12">
                  <c:v>16.461361253320199</c:v>
                </c:pt>
                <c:pt idx="13">
                  <c:v>17.023407392080525</c:v>
                </c:pt>
                <c:pt idx="14">
                  <c:v>17.542292034380459</c:v>
                </c:pt>
              </c:numCache>
            </c:numRef>
          </c:xVal>
          <c:yVal>
            <c:numRef>
              <c:f>'Figure 5'!$W$3:$W$17</c:f>
              <c:numCache>
                <c:formatCode>General</c:formatCode>
                <c:ptCount val="15"/>
                <c:pt idx="0">
                  <c:v>3.1801276244607353E-3</c:v>
                </c:pt>
                <c:pt idx="1">
                  <c:v>3.6841660396330468E-3</c:v>
                </c:pt>
                <c:pt idx="2">
                  <c:v>4.3559344406666461E-3</c:v>
                </c:pt>
                <c:pt idx="3">
                  <c:v>5.0866330837931366E-3</c:v>
                </c:pt>
                <c:pt idx="4">
                  <c:v>6.0182497155087692E-3</c:v>
                </c:pt>
                <c:pt idx="5">
                  <c:v>6.6334744762508238E-3</c:v>
                </c:pt>
                <c:pt idx="6">
                  <c:v>7.2836545548095417E-3</c:v>
                </c:pt>
                <c:pt idx="7">
                  <c:v>3.877513494799037E-2</c:v>
                </c:pt>
                <c:pt idx="8">
                  <c:v>7.5126422634860524E-2</c:v>
                </c:pt>
                <c:pt idx="9">
                  <c:v>0.11534946891674822</c:v>
                </c:pt>
                <c:pt idx="10">
                  <c:v>0.16041583576618171</c:v>
                </c:pt>
                <c:pt idx="11">
                  <c:v>0.20522496099440674</c:v>
                </c:pt>
                <c:pt idx="12">
                  <c:v>0.25556352868545451</c:v>
                </c:pt>
                <c:pt idx="13">
                  <c:v>0.30590418561669414</c:v>
                </c:pt>
                <c:pt idx="14">
                  <c:v>0.35624520612335697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solidFill>
            <a:schemeClr val="bg2">
              <a:lumMod val="75000"/>
            </a:schemeClr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5'!$BI$5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5'!$BH$28:$BH$34</c:f>
              <c:strCache>
                <c:ptCount val="7"/>
                <c:pt idx="0">
                  <c:v>A/CLCA-X NPV max</c:v>
                </c:pt>
                <c:pt idx="1">
                  <c:v>other NPV max</c:v>
                </c:pt>
                <c:pt idx="2">
                  <c:v>CLCA tradeoff</c:v>
                </c:pt>
                <c:pt idx="3">
                  <c:v>ALCA-X tradeoff</c:v>
                </c:pt>
                <c:pt idx="4">
                  <c:v>ALCA other tradeoff</c:v>
                </c:pt>
                <c:pt idx="5">
                  <c:v>ALCA FE min</c:v>
                </c:pt>
                <c:pt idx="6">
                  <c:v>CLCA FE min</c:v>
                </c:pt>
              </c:strCache>
            </c:strRef>
          </c:cat>
          <c:val>
            <c:numRef>
              <c:f>'Figure 5'!$BI$28:$BI$34</c:f>
              <c:numCache>
                <c:formatCode>General</c:formatCode>
                <c:ptCount val="7"/>
                <c:pt idx="0">
                  <c:v>94.270742545146092</c:v>
                </c:pt>
                <c:pt idx="1">
                  <c:v>0</c:v>
                </c:pt>
                <c:pt idx="2">
                  <c:v>0</c:v>
                </c:pt>
                <c:pt idx="3">
                  <c:v>94.844924342860381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tx>
            <c:strRef>
              <c:f>'Figure 5'!$BJ$5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5'!$BH$28:$BH$34</c:f>
              <c:strCache>
                <c:ptCount val="7"/>
                <c:pt idx="0">
                  <c:v>A/CLCA-X NPV max</c:v>
                </c:pt>
                <c:pt idx="1">
                  <c:v>other NPV max</c:v>
                </c:pt>
                <c:pt idx="2">
                  <c:v>CLCA tradeoff</c:v>
                </c:pt>
                <c:pt idx="3">
                  <c:v>ALCA-X tradeoff</c:v>
                </c:pt>
                <c:pt idx="4">
                  <c:v>ALCA other tradeoff</c:v>
                </c:pt>
                <c:pt idx="5">
                  <c:v>ALCA FE min</c:v>
                </c:pt>
                <c:pt idx="6">
                  <c:v>CLCA FE min</c:v>
                </c:pt>
              </c:strCache>
            </c:strRef>
          </c:cat>
          <c:val>
            <c:numRef>
              <c:f>'Figure 5'!$BJ$28:$BJ$34</c:f>
              <c:numCache>
                <c:formatCode>General</c:formatCode>
                <c:ptCount val="7"/>
                <c:pt idx="0">
                  <c:v>4.3725743260457621</c:v>
                </c:pt>
                <c:pt idx="1">
                  <c:v>0</c:v>
                </c:pt>
                <c:pt idx="2">
                  <c:v>0</c:v>
                </c:pt>
                <c:pt idx="3">
                  <c:v>4.1467538918097517</c:v>
                </c:pt>
                <c:pt idx="4">
                  <c:v>69.466443934637596</c:v>
                </c:pt>
                <c:pt idx="5">
                  <c:v>98.606045201723703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tx>
            <c:strRef>
              <c:f>'Figure 5'!$BK$5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5'!$BH$28:$BH$34</c:f>
              <c:strCache>
                <c:ptCount val="7"/>
                <c:pt idx="0">
                  <c:v>A/CLCA-X NPV max</c:v>
                </c:pt>
                <c:pt idx="1">
                  <c:v>other NPV max</c:v>
                </c:pt>
                <c:pt idx="2">
                  <c:v>CLCA tradeoff</c:v>
                </c:pt>
                <c:pt idx="3">
                  <c:v>ALCA-X tradeoff</c:v>
                </c:pt>
                <c:pt idx="4">
                  <c:v>ALCA other tradeoff</c:v>
                </c:pt>
                <c:pt idx="5">
                  <c:v>ALCA FE min</c:v>
                </c:pt>
                <c:pt idx="6">
                  <c:v>CLCA FE min</c:v>
                </c:pt>
              </c:strCache>
            </c:strRef>
          </c:cat>
          <c:val>
            <c:numRef>
              <c:f>'Figure 5'!$BK$28:$BK$34</c:f>
              <c:numCache>
                <c:formatCode>General</c:formatCode>
                <c:ptCount val="7"/>
                <c:pt idx="0">
                  <c:v>3.0538503317459841E-11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tx>
            <c:strRef>
              <c:f>'Figure 5'!$BL$5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5'!$BH$28:$BH$34</c:f>
              <c:strCache>
                <c:ptCount val="7"/>
                <c:pt idx="0">
                  <c:v>A/CLCA-X NPV max</c:v>
                </c:pt>
                <c:pt idx="1">
                  <c:v>other NPV max</c:v>
                </c:pt>
                <c:pt idx="2">
                  <c:v>CLCA tradeoff</c:v>
                </c:pt>
                <c:pt idx="3">
                  <c:v>ALCA-X tradeoff</c:v>
                </c:pt>
                <c:pt idx="4">
                  <c:v>ALCA other tradeoff</c:v>
                </c:pt>
                <c:pt idx="5">
                  <c:v>ALCA FE min</c:v>
                </c:pt>
                <c:pt idx="6">
                  <c:v>CLCA FE min</c:v>
                </c:pt>
              </c:strCache>
            </c:strRef>
          </c:cat>
          <c:val>
            <c:numRef>
              <c:f>'Figure 5'!$BL$28:$BL$34</c:f>
              <c:numCache>
                <c:formatCode>General</c:formatCode>
                <c:ptCount val="7"/>
                <c:pt idx="0">
                  <c:v>0</c:v>
                </c:pt>
                <c:pt idx="1">
                  <c:v>5.9079218579412869E-9</c:v>
                </c:pt>
                <c:pt idx="2">
                  <c:v>81.435388274919092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tx>
            <c:strRef>
              <c:f>'Figure 5'!$BM$5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5'!$BH$28:$BH$34</c:f>
              <c:strCache>
                <c:ptCount val="7"/>
                <c:pt idx="0">
                  <c:v>A/CLCA-X NPV max</c:v>
                </c:pt>
                <c:pt idx="1">
                  <c:v>other NPV max</c:v>
                </c:pt>
                <c:pt idx="2">
                  <c:v>CLCA tradeoff</c:v>
                </c:pt>
                <c:pt idx="3">
                  <c:v>ALCA-X tradeoff</c:v>
                </c:pt>
                <c:pt idx="4">
                  <c:v>ALCA other tradeoff</c:v>
                </c:pt>
                <c:pt idx="5">
                  <c:v>ALCA FE min</c:v>
                </c:pt>
                <c:pt idx="6">
                  <c:v>CLCA FE min</c:v>
                </c:pt>
              </c:strCache>
            </c:strRef>
          </c:cat>
          <c:val>
            <c:numRef>
              <c:f>'Figure 5'!$BM$28:$BM$34</c:f>
              <c:numCache>
                <c:formatCode>General</c:formatCode>
                <c:ptCount val="7"/>
                <c:pt idx="0">
                  <c:v>1.3566831287777419</c:v>
                </c:pt>
                <c:pt idx="1">
                  <c:v>5.6914529268413534E-11</c:v>
                </c:pt>
                <c:pt idx="2">
                  <c:v>0</c:v>
                </c:pt>
                <c:pt idx="3">
                  <c:v>1.0059347282165358</c:v>
                </c:pt>
                <c:pt idx="4">
                  <c:v>4.4612009704588385</c:v>
                </c:pt>
                <c:pt idx="5">
                  <c:v>1.3939547982762888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tx>
            <c:strRef>
              <c:f>'Figure 5'!$BN$5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5'!$BH$28:$BH$34</c:f>
              <c:strCache>
                <c:ptCount val="7"/>
                <c:pt idx="0">
                  <c:v>A/CLCA-X NPV max</c:v>
                </c:pt>
                <c:pt idx="1">
                  <c:v>other NPV max</c:v>
                </c:pt>
                <c:pt idx="2">
                  <c:v>CLCA tradeoff</c:v>
                </c:pt>
                <c:pt idx="3">
                  <c:v>ALCA-X tradeoff</c:v>
                </c:pt>
                <c:pt idx="4">
                  <c:v>ALCA other tradeoff</c:v>
                </c:pt>
                <c:pt idx="5">
                  <c:v>ALCA FE min</c:v>
                </c:pt>
                <c:pt idx="6">
                  <c:v>CLCA FE min</c:v>
                </c:pt>
              </c:strCache>
            </c:strRef>
          </c:cat>
          <c:val>
            <c:numRef>
              <c:f>'Figure 5'!$BN$28:$BN$34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2.5261013818169011E-2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ser>
          <c:idx val="6"/>
          <c:order val="6"/>
          <c:tx>
            <c:strRef>
              <c:f>'Figure 5'!$BO$5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5'!$BH$28:$BH$34</c:f>
              <c:strCache>
                <c:ptCount val="7"/>
                <c:pt idx="0">
                  <c:v>A/CLCA-X NPV max</c:v>
                </c:pt>
                <c:pt idx="1">
                  <c:v>other NPV max</c:v>
                </c:pt>
                <c:pt idx="2">
                  <c:v>CLCA tradeoff</c:v>
                </c:pt>
                <c:pt idx="3">
                  <c:v>ALCA-X tradeoff</c:v>
                </c:pt>
                <c:pt idx="4">
                  <c:v>ALCA other tradeoff</c:v>
                </c:pt>
                <c:pt idx="5">
                  <c:v>ALCA FE min</c:v>
                </c:pt>
                <c:pt idx="6">
                  <c:v>CLCA FE min</c:v>
                </c:pt>
              </c:strCache>
            </c:strRef>
          </c:cat>
          <c:val>
            <c:numRef>
              <c:f>'Figure 5'!$BO$28:$BO$34</c:f>
              <c:numCache>
                <c:formatCode>General</c:formatCode>
                <c:ptCount val="7"/>
                <c:pt idx="0">
                  <c:v>-1.2801667744753301E-13</c:v>
                </c:pt>
                <c:pt idx="1">
                  <c:v>99.999999994035164</c:v>
                </c:pt>
                <c:pt idx="2">
                  <c:v>18.564611725080908</c:v>
                </c:pt>
                <c:pt idx="3">
                  <c:v>-1.543722159364538E-16</c:v>
                </c:pt>
                <c:pt idx="4">
                  <c:v>26.047094081085397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2'!$C$30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2'!$D$30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2'!$E$30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2'!$F$30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2'!$G$30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2'!$H$30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2'!$I$30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2'!$J$30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2'!$K$30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2'!$L$30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2'!$M$30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2'!$N$30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2'!$O$30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2'!$P$30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2'!$Q$30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2'!$R$30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2'!$S$30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2'!$T$30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2'!$U$30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2'!$V$30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2'!$W$30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2'!$X$30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2'!$Y$30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2'!$Z$30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2'!$AA$30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2'!$AB$30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2'!$AC$30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2'!$AD$30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2'!$AE$30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2'!$AF$30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2'!$AG$30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2'!$AH$30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2'!$AI$30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2'!$AJ$30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2'!$AK$30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2'!$AL$30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2'!$AM$30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2'!$AN$30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2'!$AO$30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2'!$AP$30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2'!$AQ$30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2'!$AR$30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2'!$AS$30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2'!$AT$30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2'!$AU$30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2'!$AV$30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2'!$AW$30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2'!$AX$30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2'!$AY$30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2'!$AZ$30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2'!$BA$30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2'!$BB$30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2'!$BC$30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2'!$BD$30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2'!$BE$30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2'!$BF$30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2'!$BG$30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2'!$BH$30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2'!$BI$30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2'!$BJ$30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2'!$BK$30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2'!$BL$30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2'!$BM$30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2'!$BN$30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2'!$BO$30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2'!$BP$30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2'!$BQ$30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2'!$BR$30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2'!$BS$30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2'!$BT$30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2'!$BU$30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2'!$BV$30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2'!$BW$30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2'!$BX$30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2'!$BY$30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2'!$BZ$30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2'!$CA$30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2'!$CB$30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2'!$CC$30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2'!$CD$30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2'!$CE$30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2'!$CF$30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2'!$CG$30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2'!$CH$30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2'!$CI$30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2'!$CJ$30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2'!$CK$30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2'!$CL$30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2'!$CM$30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2'!$CN$30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2'!$CO$30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2'!$CP$30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2'!$CQ$30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2'!$CR$30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2'!$CS$30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2'!$CT$30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2'!$CU$30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2'!$CV$30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2'!$CW$30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2'!$CX$30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2'!$CY$30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2'!$CZ$30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2'!$DA$30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2'!$DA$31:$DA$50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0.11700245065921364"/>
          <c:y val="0.37411828427904675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bg2">
          <a:lumMod val="90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6'!$D$15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5'!$AT$13:$AT$18</c:f>
              <c:numCache>
                <c:formatCode>General</c:formatCode>
                <c:ptCount val="6"/>
                <c:pt idx="0">
                  <c:v>98.726276615592795</c:v>
                </c:pt>
                <c:pt idx="1">
                  <c:v>70.264824688981008</c:v>
                </c:pt>
                <c:pt idx="2">
                  <c:v>86.472150979572078</c:v>
                </c:pt>
                <c:pt idx="3">
                  <c:v>96.932989309159595</c:v>
                </c:pt>
                <c:pt idx="4">
                  <c:v>69.599874770647986</c:v>
                </c:pt>
                <c:pt idx="5">
                  <c:v>86.609706088883726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tx>
            <c:strRef>
              <c:f>'Figure 5'!$AU$5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1.7707251393032075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tx>
            <c:strRef>
              <c:f>'Figure 5'!$AV$5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tx>
            <c:strRef>
              <c:f>'Figure 5'!$AW$5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tx>
            <c:strRef>
              <c:f>'Figure 5'!$AX$5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1.2914646362071254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tx>
            <c:strRef>
              <c:f>'Figure 5'!$AY$5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5'!$AY$13:$AY$18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2.2393098126284572E-3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ser>
          <c:idx val="6"/>
          <c:order val="6"/>
          <c:tx>
            <c:strRef>
              <c:f>'Figure 5'!$AZ$5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5'!$AZ$13:$AZ$18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6'!$I$15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6'!$N$15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5666696978526213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6'!$B$45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6'!$D$45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6'!$G$45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6'!$I$45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6'!$L$45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6'!$N$45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6'!$A$45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5433238948579706"/>
          <c:y val="0.72241740245169295"/>
          <c:w val="0.29796459761649463"/>
          <c:h val="0.13520885278580891"/>
        </c:manualLayout>
      </c:layout>
      <c:overlay val="0"/>
      <c:spPr>
        <a:solidFill>
          <a:schemeClr val="lt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4590817278051388"/>
          <c:y val="3.3975154187581069E-2"/>
          <c:w val="0.74757773061184296"/>
          <c:h val="0.8383051325575741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'Figure 6'!$A$3</c:f>
              <c:strCache>
                <c:ptCount val="1"/>
                <c:pt idx="0">
                  <c:v>Fertilizer Price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417C-4E0E-839A-33386E7BEC28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17C-4E0E-839A-33386E7BEC28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417C-4E0E-839A-33386E7BEC28}"/>
              </c:ext>
            </c:extLst>
          </c:dPt>
          <c:cat>
            <c:multiLvlStrRef>
              <c:extLst>
                <c:ext xmlns:c15="http://schemas.microsoft.com/office/drawing/2012/chart" uri="{02D57815-91ED-43cb-92C2-25804820EDAC}">
                  <c15:fullRef>
                    <c15:sqref>'Figure 6'!$B$1:$O$2</c15:sqref>
                  </c15:fullRef>
                </c:ext>
              </c:extLst>
              <c:f>('Figure 6'!$C$1:$C$2,'Figure 6'!$H$1:$H$2,'Figure 6'!$M$1:$M$2)</c:f>
              <c:multiLvlStrCache>
                <c:ptCount val="3"/>
                <c:lvl/>
                <c:lvl/>
              </c:multiLvlStrCache>
            </c:multiLvl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'Figure 6'!$B$3:$O$3</c15:sqref>
                  </c15:fullRef>
                </c:ext>
              </c:extLst>
              <c:f>('Figure 6'!$C$3,'Figure 6'!$H$3,'Figure 6'!$M$3)</c:f>
              <c:numCache>
                <c:formatCode>General</c:formatCode>
                <c:ptCount val="3"/>
                <c:pt idx="0">
                  <c:v>18172432.187790003</c:v>
                </c:pt>
                <c:pt idx="1">
                  <c:v>-36570925.519295469</c:v>
                </c:pt>
                <c:pt idx="2">
                  <c:v>-64458720.321265943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17C-4E0E-839A-33386E7BEC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-27"/>
        <c:axId val="1650373743"/>
        <c:axId val="1650372303"/>
      </c:barChart>
      <c:catAx>
        <c:axId val="16503737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650372303"/>
        <c:crosses val="autoZero"/>
        <c:auto val="1"/>
        <c:lblAlgn val="ctr"/>
        <c:lblOffset val="100"/>
        <c:noMultiLvlLbl val="0"/>
      </c:catAx>
      <c:valAx>
        <c:axId val="165037230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Statewide NPV (Million $USD)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650373743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5'!$AT$20:$AT$25</c:f>
              <c:numCache>
                <c:formatCode>General</c:formatCode>
                <c:ptCount val="6"/>
                <c:pt idx="0">
                  <c:v>98.880385735689842</c:v>
                </c:pt>
                <c:pt idx="1">
                  <c:v>99.248636764565319</c:v>
                </c:pt>
                <c:pt idx="2">
                  <c:v>97.944212479929064</c:v>
                </c:pt>
                <c:pt idx="3">
                  <c:v>98.325338486760756</c:v>
                </c:pt>
                <c:pt idx="4">
                  <c:v>98.730847304052929</c:v>
                </c:pt>
                <c:pt idx="5">
                  <c:v>96.025531751642418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tx>
            <c:strRef>
              <c:f>'Figure 5'!$AU$5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tx>
            <c:strRef>
              <c:f>'Figure 5'!$AV$5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tx>
            <c:strRef>
              <c:f>'Figure 5'!$AW$5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tx>
            <c:strRef>
              <c:f>'Figure 5'!$AX$5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1.1087968356549771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tx>
            <c:strRef>
              <c:f>'Figure 5'!$AY$5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ser>
          <c:idx val="6"/>
          <c:order val="6"/>
          <c:tx>
            <c:strRef>
              <c:f>'Figure 5'!$AZ$5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5'!$AZ$20:$AZ$25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8.9411776703862317E-17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5'!$AT$29:$AT$34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3.2505150794277855E-9</c:v>
                </c:pt>
                <c:pt idx="2">
                  <c:v>0</c:v>
                </c:pt>
                <c:pt idx="3">
                  <c:v>94.270742545146092</c:v>
                </c:pt>
                <c:pt idx="4">
                  <c:v>5.8652405053312711E-10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tx>
            <c:strRef>
              <c:f>'Figure 5'!$AU$5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5'!$AU$29:$AU$34</c:f>
              <c:numCache>
                <c:formatCode>General</c:formatCode>
                <c:ptCount val="6"/>
                <c:pt idx="0">
                  <c:v>4.3725743260447185</c:v>
                </c:pt>
                <c:pt idx="1">
                  <c:v>0</c:v>
                </c:pt>
                <c:pt idx="2">
                  <c:v>0</c:v>
                </c:pt>
                <c:pt idx="3">
                  <c:v>4.3725743260457621</c:v>
                </c:pt>
                <c:pt idx="4">
                  <c:v>1.5196292605805388E-11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tx>
            <c:strRef>
              <c:f>'Figure 5'!$AV$5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3.0538503317459841E-11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tx>
            <c:strRef>
              <c:f>'Figure 5'!$AW$5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3.4043194056092666E-5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1.6247328074592307E-8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tx>
            <c:strRef>
              <c:f>'Figure 5'!$AX$5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5'!$AX$29:$AX$34</c:f>
              <c:numCache>
                <c:formatCode>General</c:formatCode>
                <c:ptCount val="6"/>
                <c:pt idx="0">
                  <c:v>1.3566831287821657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1.3566831287777419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tx>
            <c:strRef>
              <c:f>'Figure 5'!$AY$5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5'!$AY$29:$AY$34</c:f>
              <c:numCache>
                <c:formatCode>General</c:formatCode>
                <c:ptCount val="6"/>
                <c:pt idx="0">
                  <c:v>0</c:v>
                </c:pt>
                <c:pt idx="1">
                  <c:v>-4.7355659130034237E-12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-6.2775262892195049E-15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ser>
          <c:idx val="6"/>
          <c:order val="6"/>
          <c:tx>
            <c:strRef>
              <c:f>'Figure 5'!$AZ$5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5'!$AZ$29:$AZ$34</c:f>
              <c:numCache>
                <c:formatCode>General</c:formatCode>
                <c:ptCount val="6"/>
                <c:pt idx="0">
                  <c:v>0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-1.2801667744753301E-13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94.844924342860381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tx>
            <c:strRef>
              <c:f>'Figure 5'!$AU$5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4.1467538918097517</c:v>
                </c:pt>
                <c:pt idx="4">
                  <c:v>69.466443934637596</c:v>
                </c:pt>
                <c:pt idx="5">
                  <c:v>55.885981062293958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tx>
            <c:strRef>
              <c:f>'Figure 5'!$AV$5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tx>
            <c:strRef>
              <c:f>'Figure 5'!$AW$5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tx>
            <c:strRef>
              <c:f>'Figure 5'!$AX$5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1.0059347282165358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tx>
            <c:strRef>
              <c:f>'Figure 5'!$AY$5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5'!$AY$36:$AY$41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2.5261013818169011E-2</c:v>
                </c:pt>
                <c:pt idx="5">
                  <c:v>0.15179148821948724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ser>
          <c:idx val="6"/>
          <c:order val="6"/>
          <c:tx>
            <c:strRef>
              <c:f>'Figure 5'!$AZ$5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5'!$AZ$36:$AZ$41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-1.543722159364538E-16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5'!$AT$43:$AT$48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tx>
            <c:strRef>
              <c:f>'Figure 5'!$AU$5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98.871341786653119</c:v>
                </c:pt>
                <c:pt idx="4">
                  <c:v>98.606045201723703</c:v>
                </c:pt>
                <c:pt idx="5">
                  <c:v>96.990389739997113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tx>
            <c:strRef>
              <c:f>'Figure 5'!$AV$5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tx>
            <c:strRef>
              <c:f>'Figure 5'!$AW$5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5'!$AW$43:$AW$48</c:f>
              <c:numCache>
                <c:formatCode>General</c:formatCode>
                <c:ptCount val="6"/>
                <c:pt idx="0">
                  <c:v>100</c:v>
                </c:pt>
                <c:pt idx="1">
                  <c:v>100</c:v>
                </c:pt>
                <c:pt idx="2">
                  <c:v>99.999999013542137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tx>
            <c:strRef>
              <c:f>'Figure 5'!$AX$5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5'!$AX$43:$AX$48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1.1286582133468721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tx>
            <c:strRef>
              <c:f>'Figure 5'!$AY$5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5'!$AY$43:$AY$48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9.8645786645486987E-7</c:v>
                </c:pt>
                <c:pt idx="3">
                  <c:v>0</c:v>
                </c:pt>
                <c:pt idx="4">
                  <c:v>0</c:v>
                </c:pt>
                <c:pt idx="5">
                  <c:v>0.17855076553348548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ser>
          <c:idx val="6"/>
          <c:order val="6"/>
          <c:tx>
            <c:strRef>
              <c:f>'Figure 5'!$AZ$5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5'!$AZ$43:$AZ$48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-9.6853883465648102E-16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5'!$B$3:$B$14</c:f>
              <c:numCache>
                <c:formatCode>General</c:formatCode>
                <c:ptCount val="12"/>
                <c:pt idx="0">
                  <c:v>8.030618263231025</c:v>
                </c:pt>
                <c:pt idx="1">
                  <c:v>10.740775537934761</c:v>
                </c:pt>
                <c:pt idx="2">
                  <c:v>11.732799594567359</c:v>
                </c:pt>
                <c:pt idx="3">
                  <c:v>13.212423429236205</c:v>
                </c:pt>
                <c:pt idx="4">
                  <c:v>13.992015053078868</c:v>
                </c:pt>
                <c:pt idx="5">
                  <c:v>15.206914806887207</c:v>
                </c:pt>
                <c:pt idx="6">
                  <c:v>15.909615950104635</c:v>
                </c:pt>
                <c:pt idx="7">
                  <c:v>16.56070409176882</c:v>
                </c:pt>
                <c:pt idx="8">
                  <c:v>18.093838285568363</c:v>
                </c:pt>
              </c:numCache>
            </c:numRef>
          </c:xVal>
          <c:yVal>
            <c:numRef>
              <c:f>'Figure 5'!$C$3:$C$14</c:f>
              <c:numCache>
                <c:formatCode>General</c:formatCode>
                <c:ptCount val="12"/>
                <c:pt idx="0">
                  <c:v>-1596.7619703728585</c:v>
                </c:pt>
                <c:pt idx="1">
                  <c:v>-1529.7460373070476</c:v>
                </c:pt>
                <c:pt idx="2">
                  <c:v>-1493.3756256193055</c:v>
                </c:pt>
                <c:pt idx="3">
                  <c:v>-1243.9816397896082</c:v>
                </c:pt>
                <c:pt idx="4">
                  <c:v>-1000.8398988725537</c:v>
                </c:pt>
                <c:pt idx="5">
                  <c:v>-574.88715265108522</c:v>
                </c:pt>
                <c:pt idx="6">
                  <c:v>-302.86993648187263</c:v>
                </c:pt>
                <c:pt idx="7">
                  <c:v>-31.167420308263786</c:v>
                </c:pt>
                <c:pt idx="8">
                  <c:v>762.2850891361029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5'!$H$3:$H$15</c:f>
              <c:numCache>
                <c:formatCode>General</c:formatCode>
                <c:ptCount val="13"/>
                <c:pt idx="0">
                  <c:v>8.030618263231025</c:v>
                </c:pt>
                <c:pt idx="1">
                  <c:v>10.740775537934761</c:v>
                </c:pt>
                <c:pt idx="2">
                  <c:v>11.732799594567359</c:v>
                </c:pt>
                <c:pt idx="3">
                  <c:v>13.212423429236205</c:v>
                </c:pt>
                <c:pt idx="4">
                  <c:v>13.992015053078868</c:v>
                </c:pt>
                <c:pt idx="5">
                  <c:v>15.206914806887207</c:v>
                </c:pt>
                <c:pt idx="6">
                  <c:v>15.909615950104635</c:v>
                </c:pt>
                <c:pt idx="7">
                  <c:v>16.56070409176882</c:v>
                </c:pt>
                <c:pt idx="8">
                  <c:v>18.093838285568363</c:v>
                </c:pt>
              </c:numCache>
            </c:numRef>
          </c:xVal>
          <c:yVal>
            <c:numRef>
              <c:f>'Figure 5'!$I$3:$I$15</c:f>
              <c:numCache>
                <c:formatCode>General</c:formatCode>
                <c:ptCount val="13"/>
                <c:pt idx="0">
                  <c:v>-856.96970847234866</c:v>
                </c:pt>
                <c:pt idx="1">
                  <c:v>-802.98673314614325</c:v>
                </c:pt>
                <c:pt idx="2">
                  <c:v>-780.99096527269819</c:v>
                </c:pt>
                <c:pt idx="3">
                  <c:v>-542.0534297405128</c:v>
                </c:pt>
                <c:pt idx="4">
                  <c:v>-297.06429298730438</c:v>
                </c:pt>
                <c:pt idx="5">
                  <c:v>132.2345623056728</c:v>
                </c:pt>
                <c:pt idx="6">
                  <c:v>323.09351069505834</c:v>
                </c:pt>
                <c:pt idx="7">
                  <c:v>570.8331477413459</c:v>
                </c:pt>
                <c:pt idx="8">
                  <c:v>1094.6848985353906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solidFill>
            <a:schemeClr val="bg2">
              <a:lumMod val="75000"/>
            </a:schemeClr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5'!$BI$5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5'!$BH$6:$BH$9</c:f>
              <c:strCache>
                <c:ptCount val="4"/>
                <c:pt idx="0">
                  <c:v>A/CLCA-X NPV max</c:v>
                </c:pt>
                <c:pt idx="1">
                  <c:v>Other NPV max</c:v>
                </c:pt>
                <c:pt idx="2">
                  <c:v>tradeoff</c:v>
                </c:pt>
                <c:pt idx="3">
                  <c:v>GWP min</c:v>
                </c:pt>
              </c:strCache>
            </c:strRef>
          </c:cat>
          <c:val>
            <c:numRef>
              <c:f>'Figure 5'!$BI$6:$BI$9</c:f>
              <c:numCache>
                <c:formatCode>General</c:formatCode>
                <c:ptCount val="4"/>
                <c:pt idx="0">
                  <c:v>94.270742545173078</c:v>
                </c:pt>
                <c:pt idx="1">
                  <c:v>0</c:v>
                </c:pt>
                <c:pt idx="2">
                  <c:v>86.472150979572078</c:v>
                </c:pt>
                <c:pt idx="3">
                  <c:v>98.325338486760756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5'!$BJ$5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5'!$BH$6:$BH$9</c:f>
              <c:strCache>
                <c:ptCount val="4"/>
                <c:pt idx="0">
                  <c:v>A/CLCA-X NPV max</c:v>
                </c:pt>
                <c:pt idx="1">
                  <c:v>Other NPV max</c:v>
                </c:pt>
                <c:pt idx="2">
                  <c:v>tradeoff</c:v>
                </c:pt>
                <c:pt idx="3">
                  <c:v>GWP min</c:v>
                </c:pt>
              </c:strCache>
            </c:strRef>
          </c:cat>
          <c:val>
            <c:numRef>
              <c:f>'Figure 5'!$BJ$6:$BJ$9</c:f>
              <c:numCache>
                <c:formatCode>General</c:formatCode>
                <c:ptCount val="4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5'!$BK$5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5'!$BH$6:$BH$9</c:f>
              <c:strCache>
                <c:ptCount val="4"/>
                <c:pt idx="0">
                  <c:v>A/CLCA-X NPV max</c:v>
                </c:pt>
                <c:pt idx="1">
                  <c:v>Other NPV max</c:v>
                </c:pt>
                <c:pt idx="2">
                  <c:v>tradeoff</c:v>
                </c:pt>
                <c:pt idx="3">
                  <c:v>GWP min</c:v>
                </c:pt>
              </c:strCache>
            </c:strRef>
          </c:cat>
          <c:val>
            <c:numRef>
              <c:f>'Figure 5'!$BK$6:$BK$9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5'!$BL$5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5'!$BH$6:$BH$9</c:f>
              <c:strCache>
                <c:ptCount val="4"/>
                <c:pt idx="0">
                  <c:v>A/CLCA-X NPV max</c:v>
                </c:pt>
                <c:pt idx="1">
                  <c:v>Other NPV max</c:v>
                </c:pt>
                <c:pt idx="2">
                  <c:v>tradeoff</c:v>
                </c:pt>
                <c:pt idx="3">
                  <c:v>GWP min</c:v>
                </c:pt>
              </c:strCache>
            </c:strRef>
          </c:cat>
          <c:val>
            <c:numRef>
              <c:f>'Figure 5'!$BL$6:$BL$9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5'!$BM$5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5'!$BH$6:$BH$9</c:f>
              <c:strCache>
                <c:ptCount val="4"/>
                <c:pt idx="0">
                  <c:v>A/CLCA-X NPV max</c:v>
                </c:pt>
                <c:pt idx="1">
                  <c:v>Other NPV max</c:v>
                </c:pt>
                <c:pt idx="2">
                  <c:v>tradeoff</c:v>
                </c:pt>
                <c:pt idx="3">
                  <c:v>GWP min</c:v>
                </c:pt>
              </c:strCache>
            </c:strRef>
          </c:cat>
          <c:val>
            <c:numRef>
              <c:f>'Figure 5'!$BM$6:$BM$9</c:f>
              <c:numCache>
                <c:formatCode>General</c:formatCode>
                <c:ptCount val="4"/>
                <c:pt idx="0">
                  <c:v>1.3566831287821599</c:v>
                </c:pt>
                <c:pt idx="1">
                  <c:v>0</c:v>
                </c:pt>
                <c:pt idx="2">
                  <c:v>0.94291176926982256</c:v>
                </c:pt>
                <c:pt idx="3">
                  <c:v>1.1087968356549771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5'!$BN$5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5'!$BH$6:$BH$9</c:f>
              <c:strCache>
                <c:ptCount val="4"/>
                <c:pt idx="0">
                  <c:v>A/CLCA-X NPV max</c:v>
                </c:pt>
                <c:pt idx="1">
                  <c:v>Other NPV max</c:v>
                </c:pt>
                <c:pt idx="2">
                  <c:v>tradeoff</c:v>
                </c:pt>
                <c:pt idx="3">
                  <c:v>GWP min</c:v>
                </c:pt>
              </c:strCache>
            </c:strRef>
          </c:cat>
          <c:val>
            <c:numRef>
              <c:f>'Figure 5'!$BN$6:$BN$9</c:f>
              <c:numCache>
                <c:formatCode>General</c:formatCode>
                <c:ptCount val="4"/>
                <c:pt idx="0">
                  <c:v>-5.3466647943651616E-17</c:v>
                </c:pt>
                <c:pt idx="1">
                  <c:v>2.3840435142780407E-13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5'!$BO$5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5'!$BH$6:$BH$9</c:f>
              <c:strCache>
                <c:ptCount val="4"/>
                <c:pt idx="0">
                  <c:v>A/CLCA-X NPV max</c:v>
                </c:pt>
                <c:pt idx="1">
                  <c:v>Other NPV max</c:v>
                </c:pt>
                <c:pt idx="2">
                  <c:v>tradeoff</c:v>
                </c:pt>
                <c:pt idx="3">
                  <c:v>GWP min</c:v>
                </c:pt>
              </c:strCache>
            </c:strRef>
          </c:cat>
          <c:val>
            <c:numRef>
              <c:f>'Figure 5'!$BO$6:$BO$9</c:f>
              <c:numCache>
                <c:formatCode>General</c:formatCode>
                <c:ptCount val="4"/>
                <c:pt idx="0">
                  <c:v>0</c:v>
                </c:pt>
                <c:pt idx="1">
                  <c:v>99.999999999999773</c:v>
                </c:pt>
                <c:pt idx="2">
                  <c:v>12.550937249640246</c:v>
                </c:pt>
                <c:pt idx="3">
                  <c:v>8.9411776703862317E-17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5'!$B$3:$B$14</c:f>
              <c:numCache>
                <c:formatCode>General</c:formatCode>
                <c:ptCount val="12"/>
                <c:pt idx="0">
                  <c:v>8.030618263231025</c:v>
                </c:pt>
                <c:pt idx="1">
                  <c:v>10.740775537934761</c:v>
                </c:pt>
                <c:pt idx="2">
                  <c:v>11.732799594567359</c:v>
                </c:pt>
                <c:pt idx="3">
                  <c:v>13.212423429236205</c:v>
                </c:pt>
                <c:pt idx="4">
                  <c:v>13.992015053078868</c:v>
                </c:pt>
                <c:pt idx="5">
                  <c:v>15.206914806887207</c:v>
                </c:pt>
                <c:pt idx="6">
                  <c:v>15.909615950104635</c:v>
                </c:pt>
                <c:pt idx="7">
                  <c:v>16.56070409176882</c:v>
                </c:pt>
                <c:pt idx="8">
                  <c:v>18.093838285568363</c:v>
                </c:pt>
              </c:numCache>
            </c:numRef>
          </c:xVal>
          <c:yVal>
            <c:numRef>
              <c:f>'Figure 5'!$C$3:$C$14</c:f>
              <c:numCache>
                <c:formatCode>General</c:formatCode>
                <c:ptCount val="12"/>
                <c:pt idx="0">
                  <c:v>-1596.7619703728585</c:v>
                </c:pt>
                <c:pt idx="1">
                  <c:v>-1529.7460373070476</c:v>
                </c:pt>
                <c:pt idx="2">
                  <c:v>-1493.3756256193055</c:v>
                </c:pt>
                <c:pt idx="3">
                  <c:v>-1243.9816397896082</c:v>
                </c:pt>
                <c:pt idx="4">
                  <c:v>-1000.8398988725537</c:v>
                </c:pt>
                <c:pt idx="5">
                  <c:v>-574.88715265108522</c:v>
                </c:pt>
                <c:pt idx="6">
                  <c:v>-302.86993648187263</c:v>
                </c:pt>
                <c:pt idx="7">
                  <c:v>-31.167420308263786</c:v>
                </c:pt>
                <c:pt idx="8">
                  <c:v>762.2850891361029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5'!$H$3:$H$15</c:f>
              <c:numCache>
                <c:formatCode>General</c:formatCode>
                <c:ptCount val="13"/>
                <c:pt idx="0">
                  <c:v>8.030618263231025</c:v>
                </c:pt>
                <c:pt idx="1">
                  <c:v>10.740775537934761</c:v>
                </c:pt>
                <c:pt idx="2">
                  <c:v>11.732799594567359</c:v>
                </c:pt>
                <c:pt idx="3">
                  <c:v>13.212423429236205</c:v>
                </c:pt>
                <c:pt idx="4">
                  <c:v>13.992015053078868</c:v>
                </c:pt>
                <c:pt idx="5">
                  <c:v>15.206914806887207</c:v>
                </c:pt>
                <c:pt idx="6">
                  <c:v>15.909615950104635</c:v>
                </c:pt>
                <c:pt idx="7">
                  <c:v>16.56070409176882</c:v>
                </c:pt>
                <c:pt idx="8">
                  <c:v>18.093838285568363</c:v>
                </c:pt>
              </c:numCache>
            </c:numRef>
          </c:xVal>
          <c:yVal>
            <c:numRef>
              <c:f>'Figure 5'!$I$3:$I$15</c:f>
              <c:numCache>
                <c:formatCode>General</c:formatCode>
                <c:ptCount val="13"/>
                <c:pt idx="0">
                  <c:v>-856.96970847234866</c:v>
                </c:pt>
                <c:pt idx="1">
                  <c:v>-802.98673314614325</c:v>
                </c:pt>
                <c:pt idx="2">
                  <c:v>-780.99096527269819</c:v>
                </c:pt>
                <c:pt idx="3">
                  <c:v>-542.0534297405128</c:v>
                </c:pt>
                <c:pt idx="4">
                  <c:v>-297.06429298730438</c:v>
                </c:pt>
                <c:pt idx="5">
                  <c:v>132.2345623056728</c:v>
                </c:pt>
                <c:pt idx="6">
                  <c:v>323.09351069505834</c:v>
                </c:pt>
                <c:pt idx="7">
                  <c:v>570.8331477413459</c:v>
                </c:pt>
                <c:pt idx="8">
                  <c:v>1094.6848985353906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in val="7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5" Type="http://schemas.openxmlformats.org/officeDocument/2006/relationships/chart" Target="../charts/chart23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52</xdr:col>
      <xdr:colOff>21328</xdr:colOff>
      <xdr:row>5</xdr:row>
      <xdr:rowOff>9935</xdr:rowOff>
    </xdr:from>
    <xdr:to>
      <xdr:col>58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4377270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52</xdr:col>
      <xdr:colOff>21327</xdr:colOff>
      <xdr:row>28</xdr:row>
      <xdr:rowOff>0</xdr:rowOff>
    </xdr:from>
    <xdr:to>
      <xdr:col>58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4377269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627186</xdr:colOff>
      <xdr:row>14</xdr:row>
      <xdr:rowOff>115766</xdr:rowOff>
    </xdr:from>
    <xdr:to>
      <xdr:col>12</xdr:col>
      <xdr:colOff>554281</xdr:colOff>
      <xdr:row>45</xdr:row>
      <xdr:rowOff>8425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27186" y="2628901"/>
          <a:ext cx="7708287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87733" y="5957695"/>
              <a:ext cx="2445037" cy="1555650"/>
              <a:chOff x="4387733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87733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571522</xdr:colOff>
      <xdr:row>99</xdr:row>
      <xdr:rowOff>150667</xdr:rowOff>
    </xdr:from>
    <xdr:to>
      <xdr:col>64</xdr:col>
      <xdr:colOff>437948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0" y="18190189"/>
          <a:ext cx="7618948" cy="7741783"/>
          <a:chOff x="34165762" y="18190189"/>
          <a:chExt cx="7536665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2" y="18190189"/>
            <a:ext cx="7435786" cy="7712894"/>
            <a:chOff x="34369002" y="17900789"/>
            <a:chExt cx="7479644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479644" cy="7573834"/>
              <a:chOff x="34514679" y="17900789"/>
              <a:chExt cx="7479644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22" y="17900789"/>
                <a:ext cx="7381501" cy="3744335"/>
                <a:chOff x="26198512" y="26537496"/>
                <a:chExt cx="7321721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4" y="29043810"/>
                  <a:ext cx="3762133" cy="525710"/>
                  <a:chOff x="34727161" y="19854269"/>
                  <a:chExt cx="6522426" cy="531121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6906467" y="19867104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9477339" y="19854269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93537</xdr:colOff>
      <xdr:row>43</xdr:row>
      <xdr:rowOff>66675</xdr:rowOff>
    </xdr:from>
    <xdr:to>
      <xdr:col>28</xdr:col>
      <xdr:colOff>84632</xdr:colOff>
      <xdr:row>64</xdr:row>
      <xdr:rowOff>75492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CDA5F044-4F80-E18A-7C5D-62B7FB7D8115}"/>
            </a:ext>
          </a:extLst>
        </xdr:cNvPr>
        <xdr:cNvGrpSpPr/>
      </xdr:nvGrpSpPr>
      <xdr:grpSpPr>
        <a:xfrm>
          <a:off x="12436817" y="7776322"/>
          <a:ext cx="8765301" cy="3773994"/>
          <a:chOff x="12427138" y="7542440"/>
          <a:chExt cx="7967042" cy="3829050"/>
        </a:xfrm>
      </xdr:grpSpPr>
      <xdr:graphicFrame macro="">
        <xdr:nvGraphicFramePr>
          <xdr:cNvPr id="5" name="Chart 4">
            <a:extLst>
              <a:ext uri="{FF2B5EF4-FFF2-40B4-BE49-F238E27FC236}">
                <a16:creationId xmlns:a16="http://schemas.microsoft.com/office/drawing/2014/main" id="{DFE968CA-3908-4E5F-A3C7-66609E1624F8}"/>
              </a:ext>
            </a:extLst>
          </xdr:cNvPr>
          <xdr:cNvGraphicFramePr>
            <a:graphicFrameLocks/>
          </xdr:cNvGraphicFramePr>
        </xdr:nvGraphicFramePr>
        <xdr:xfrm>
          <a:off x="12533539" y="7542440"/>
          <a:ext cx="7735661" cy="382905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pSp>
        <xdr:nvGrpSpPr>
          <xdr:cNvPr id="6" name="Group 5">
            <a:extLst>
              <a:ext uri="{FF2B5EF4-FFF2-40B4-BE49-F238E27FC236}">
                <a16:creationId xmlns:a16="http://schemas.microsoft.com/office/drawing/2014/main" id="{9A9740C9-CBE2-4CE1-BF97-36C7E6124BB1}"/>
              </a:ext>
            </a:extLst>
          </xdr:cNvPr>
          <xdr:cNvGrpSpPr/>
        </xdr:nvGrpSpPr>
        <xdr:grpSpPr>
          <a:xfrm>
            <a:off x="18656867" y="8140156"/>
            <a:ext cx="1737313" cy="2660843"/>
            <a:chOff x="18655240" y="8140253"/>
            <a:chExt cx="1732550" cy="2656060"/>
          </a:xfrm>
        </xdr:grpSpPr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EAF414BB-FA6D-94A0-660F-D085443C06F9}"/>
                </a:ext>
              </a:extLst>
            </xdr:cNvPr>
            <xdr:cNvGrpSpPr/>
          </xdr:nvGrpSpPr>
          <xdr:grpSpPr>
            <a:xfrm>
              <a:off x="18655240" y="8154610"/>
              <a:ext cx="1732550" cy="2641703"/>
              <a:chOff x="18641687" y="8073100"/>
              <a:chExt cx="1729542" cy="2613802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F77CEA23-B0E8-9BA4-6029-0846F9805F56}"/>
                  </a:ext>
                </a:extLst>
              </xdr:cNvPr>
              <xdr:cNvGraphicFramePr/>
            </xdr:nvGraphicFramePr>
            <xdr:xfrm>
              <a:off x="18641687" y="8073100"/>
              <a:ext cx="1727285" cy="2613802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5"/>
              </a:graphicData>
            </a:graphic>
          </xdr:graphicFrame>
          <xdr:cxnSp macro="">
            <xdr:nvCxnSpPr>
              <xdr:cNvPr id="10" name="Straight Connector 9">
                <a:extLst>
                  <a:ext uri="{FF2B5EF4-FFF2-40B4-BE49-F238E27FC236}">
                    <a16:creationId xmlns:a16="http://schemas.microsoft.com/office/drawing/2014/main" id="{CBA8A79D-DE36-D2E9-95FD-31FF2243463E}"/>
                  </a:ext>
                </a:extLst>
              </xdr:cNvPr>
              <xdr:cNvCxnSpPr/>
            </xdr:nvCxnSpPr>
            <xdr:spPr>
              <a:xfrm flipV="1">
                <a:off x="19070605" y="8814086"/>
                <a:ext cx="1300624" cy="3356"/>
              </a:xfrm>
              <a:prstGeom prst="line">
                <a:avLst/>
              </a:prstGeom>
              <a:ln w="9525">
                <a:solidFill>
                  <a:schemeClr val="tx1"/>
                </a:solidFill>
              </a:ln>
            </xdr:spPr>
            <xdr:style>
              <a:lnRef idx="1">
                <a:schemeClr val="accent1"/>
              </a:lnRef>
              <a:fillRef idx="0">
                <a:schemeClr val="accent1"/>
              </a:fillRef>
              <a:effectRef idx="0">
                <a:schemeClr val="accent1"/>
              </a:effectRef>
              <a:fontRef idx="minor">
                <a:schemeClr val="tx1"/>
              </a:fontRef>
            </xdr:style>
          </xdr:cxnSp>
        </xdr:grpSp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08C070BE-74DE-6827-3E56-1945A60A676C}"/>
                </a:ext>
              </a:extLst>
            </xdr:cNvPr>
            <xdr:cNvSpPr txBox="1"/>
          </xdr:nvSpPr>
          <xdr:spPr>
            <a:xfrm>
              <a:off x="18997375" y="8140253"/>
              <a:ext cx="1384649" cy="19866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/>
              <a:r>
                <a:rPr lang="en-US" sz="1100">
                  <a:latin typeface="Arial" panose="020B0604020202020204" pitchFamily="34" charset="0"/>
                  <a:cs typeface="Arial" panose="020B0604020202020204" pitchFamily="34" charset="0"/>
                </a:rPr>
                <a:t>Base Case</a:t>
              </a:r>
              <a:r>
                <a:rPr lang="en-US" sz="1100" baseline="0">
                  <a:latin typeface="Arial" panose="020B0604020202020204" pitchFamily="34" charset="0"/>
                  <a:cs typeface="Arial" panose="020B0604020202020204" pitchFamily="34" charset="0"/>
                </a:rPr>
                <a:t> NPV</a:t>
              </a:r>
              <a:endParaRPr lang="en-US" sz="1100"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</xdr:grp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5D292E6C-2E00-48DB-99D6-B8A8667B2171}"/>
              </a:ext>
            </a:extLst>
          </xdr:cNvPr>
          <xdr:cNvSpPr txBox="1"/>
        </xdr:nvSpPr>
        <xdr:spPr>
          <a:xfrm>
            <a:off x="12427138" y="7588462"/>
            <a:ext cx="168728" cy="18915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pPr algn="ctr"/>
            <a:r>
              <a:rPr lang="en-US" sz="1100"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2" name="TextBox 11">
            <a:extLst>
              <a:ext uri="{FF2B5EF4-FFF2-40B4-BE49-F238E27FC236}">
                <a16:creationId xmlns:a16="http://schemas.microsoft.com/office/drawing/2014/main" id="{D98208F9-B131-4863-BA44-0A4408F804B8}"/>
              </a:ext>
            </a:extLst>
          </xdr:cNvPr>
          <xdr:cNvSpPr txBox="1"/>
        </xdr:nvSpPr>
        <xdr:spPr>
          <a:xfrm>
            <a:off x="18671035" y="8145201"/>
            <a:ext cx="173490" cy="19391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pPr algn="ctr"/>
            <a:r>
              <a:rPr lang="en-US" sz="1100"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O48"/>
  <sheetViews>
    <sheetView zoomScale="130" zoomScaleNormal="130" workbookViewId="0">
      <selection activeCell="A34" sqref="A34"/>
    </sheetView>
  </sheetViews>
  <sheetFormatPr defaultRowHeight="14.25" x14ac:dyDescent="0.45"/>
  <cols>
    <col min="30" max="30" width="14.73046875" bestFit="1" customWidth="1"/>
    <col min="52" max="52" width="12.33203125" bestFit="1" customWidth="1"/>
  </cols>
  <sheetData>
    <row r="1" spans="2:67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7" x14ac:dyDescent="0.45">
      <c r="B2" t="s">
        <v>1</v>
      </c>
      <c r="C2" t="s">
        <v>283</v>
      </c>
      <c r="D2" t="s">
        <v>1</v>
      </c>
      <c r="E2" t="s">
        <v>284</v>
      </c>
      <c r="F2" t="s">
        <v>1</v>
      </c>
      <c r="G2" t="s">
        <v>285</v>
      </c>
      <c r="H2" t="s">
        <v>1</v>
      </c>
      <c r="I2" t="s">
        <v>283</v>
      </c>
      <c r="J2" t="s">
        <v>1</v>
      </c>
      <c r="K2" t="s">
        <v>284</v>
      </c>
      <c r="L2" t="s">
        <v>1</v>
      </c>
      <c r="M2" t="s">
        <v>285</v>
      </c>
      <c r="P2" t="s">
        <v>1</v>
      </c>
      <c r="Q2" t="s">
        <v>283</v>
      </c>
      <c r="R2" t="s">
        <v>1</v>
      </c>
      <c r="S2" t="s">
        <v>284</v>
      </c>
      <c r="T2" t="s">
        <v>1</v>
      </c>
      <c r="U2" t="s">
        <v>285</v>
      </c>
      <c r="V2" t="s">
        <v>1</v>
      </c>
      <c r="W2" t="s">
        <v>283</v>
      </c>
      <c r="X2" t="s">
        <v>1</v>
      </c>
      <c r="Y2" t="s">
        <v>284</v>
      </c>
      <c r="Z2" t="s">
        <v>1</v>
      </c>
      <c r="AA2" t="s">
        <v>285</v>
      </c>
    </row>
    <row r="3" spans="2:67" x14ac:dyDescent="0.45">
      <c r="B3">
        <v>8.030618263231025</v>
      </c>
      <c r="C3">
        <v>-1596.7619703728585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8.030618263231025</v>
      </c>
      <c r="I3">
        <v>-856.96970847234866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-80.144140280264793</v>
      </c>
      <c r="Q3">
        <v>-0.96386145117424482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-61.829580074886437</v>
      </c>
      <c r="W3">
        <v>3.1801276244607353E-3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7" x14ac:dyDescent="0.45">
      <c r="B4">
        <v>10.740775537934761</v>
      </c>
      <c r="C4">
        <v>-1529.7460373070476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10.740775537934761</v>
      </c>
      <c r="I4">
        <v>-802.98673314614325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-68.170006916205935</v>
      </c>
      <c r="Q4">
        <v>-0.710910409077256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-50.819100112463609</v>
      </c>
      <c r="W4">
        <v>3.6841660396330468E-3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7" x14ac:dyDescent="0.45">
      <c r="B5">
        <v>11.732799594567359</v>
      </c>
      <c r="C5">
        <v>-1493.3756256193055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11.732799594567359</v>
      </c>
      <c r="I5">
        <v>-780.99096527269819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-56.411009976297116</v>
      </c>
      <c r="Q5">
        <v>-0.47327841485240429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-39.808404421347163</v>
      </c>
      <c r="W5">
        <v>4.3559344406666461E-3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229</v>
      </c>
      <c r="AZ5" s="2" t="s">
        <v>228</v>
      </c>
      <c r="BH5" t="s">
        <v>197</v>
      </c>
      <c r="BI5" s="2" t="s">
        <v>223</v>
      </c>
      <c r="BJ5" s="2" t="s">
        <v>224</v>
      </c>
      <c r="BK5" s="2" t="s">
        <v>225</v>
      </c>
      <c r="BL5" s="2" t="s">
        <v>226</v>
      </c>
      <c r="BM5" s="2" t="s">
        <v>227</v>
      </c>
      <c r="BN5" s="2" t="s">
        <v>229</v>
      </c>
      <c r="BO5" s="2" t="s">
        <v>228</v>
      </c>
    </row>
    <row r="6" spans="2:67" x14ac:dyDescent="0.45">
      <c r="B6">
        <v>13.212423429236205</v>
      </c>
      <c r="C6">
        <v>-1243.9816397896082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13.212423429236205</v>
      </c>
      <c r="I6">
        <v>-542.0534297405128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-44.708485531119152</v>
      </c>
      <c r="Q6">
        <v>-0.24929418203814263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-28.797613041534945</v>
      </c>
      <c r="W6">
        <v>5.0866330837931366E-3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-33.044226999641438</v>
      </c>
      <c r="AF6">
        <v>-1.5326954546198679</v>
      </c>
      <c r="AG6">
        <v>0</v>
      </c>
      <c r="AH6">
        <v>0</v>
      </c>
      <c r="AI6">
        <v>-0.47555099348644003</v>
      </c>
      <c r="AJ6">
        <v>0</v>
      </c>
      <c r="AK6">
        <v>0</v>
      </c>
      <c r="AL6">
        <v>1.8741382573849252E-17</v>
      </c>
      <c r="AM6">
        <v>0</v>
      </c>
      <c r="AN6">
        <v>0</v>
      </c>
      <c r="AO6">
        <v>0</v>
      </c>
      <c r="AP6">
        <v>0</v>
      </c>
      <c r="AQ6">
        <v>18.093838285568363</v>
      </c>
      <c r="AS6" t="s">
        <v>200</v>
      </c>
      <c r="AT6">
        <f>AE6/SUM($AE6:$AP6)*100</f>
        <v>94.270742545173078</v>
      </c>
      <c r="AU6">
        <f t="shared" ref="AU6:AX6" si="0">AF6/SUM($AE6:$AP6)*100</f>
        <v>4.3725743260447407</v>
      </c>
      <c r="AV6">
        <f t="shared" si="0"/>
        <v>0</v>
      </c>
      <c r="AW6">
        <f t="shared" si="0"/>
        <v>0</v>
      </c>
      <c r="AX6">
        <f t="shared" si="0"/>
        <v>1.3566831287821599</v>
      </c>
      <c r="AY6">
        <f>SUM(AL6:AO6)/SUM($AE6:$AP6)*100</f>
        <v>-5.3466647943651616E-17</v>
      </c>
      <c r="AZ6">
        <f>(AP6+AJ6)/SUM($AE6:$AP6)*100</f>
        <v>0</v>
      </c>
      <c r="BH6" t="s">
        <v>286</v>
      </c>
      <c r="BI6">
        <v>94.270742545173078</v>
      </c>
      <c r="BJ6">
        <v>4.3725743260447407</v>
      </c>
      <c r="BK6">
        <v>0</v>
      </c>
      <c r="BL6">
        <v>0</v>
      </c>
      <c r="BM6">
        <v>1.3566831287821599</v>
      </c>
      <c r="BN6">
        <v>-5.3466647943651616E-17</v>
      </c>
      <c r="BO6">
        <v>0</v>
      </c>
    </row>
    <row r="7" spans="2:67" x14ac:dyDescent="0.45">
      <c r="B7">
        <v>13.992015053078868</v>
      </c>
      <c r="C7">
        <v>-1000.8398988725537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13.992015053078868</v>
      </c>
      <c r="I7">
        <v>-297.06429298730438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-36.689694998213049</v>
      </c>
      <c r="Q7">
        <v>-0.10497956048208257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-19.048256145728168</v>
      </c>
      <c r="W7">
        <v>6.0182497155087692E-3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AE7/SUM($AE7:$AP7)*100</f>
        <v>0</v>
      </c>
      <c r="AU7">
        <f t="shared" ref="AU7:AU48" si="2">AF7/SUM($AE7:$AP7)*100</f>
        <v>1.6245150702878522E-12</v>
      </c>
      <c r="AV7">
        <f t="shared" ref="AV7:AV48" si="3">AG7/SUM($AE7:$AP7)*100</f>
        <v>2.2697764223104049E-12</v>
      </c>
      <c r="AW7">
        <f t="shared" ref="AW7:AW48" si="4">AH7/SUM($AE7:$AP7)*100</f>
        <v>-1.1394771389874182E-12</v>
      </c>
      <c r="AX7">
        <f t="shared" ref="AX7:AX48" si="5">AI7/SUM($AE7:$AP7)*100</f>
        <v>1.2717327055176854E-14</v>
      </c>
      <c r="AY7">
        <f t="shared" ref="AY7:AY48" si="6">SUM(AL7:AO7)/SUM($AE7:$AP7)*100</f>
        <v>-2.8718481817248026E-14</v>
      </c>
      <c r="AZ7">
        <f t="shared" ref="AZ7:AZ48" si="7">(AP7+AJ7)/SUM($AE7:$AP7)*100</f>
        <v>99.999999999997272</v>
      </c>
      <c r="BH7" t="s">
        <v>231</v>
      </c>
      <c r="BI7">
        <v>0</v>
      </c>
      <c r="BJ7">
        <v>0</v>
      </c>
      <c r="BK7">
        <v>0</v>
      </c>
      <c r="BL7">
        <v>0</v>
      </c>
      <c r="BM7">
        <v>0</v>
      </c>
      <c r="BN7">
        <v>2.3840435142780407E-13</v>
      </c>
      <c r="BO7">
        <v>99.999999999999773</v>
      </c>
    </row>
    <row r="8" spans="2:67" x14ac:dyDescent="0.45">
      <c r="B8">
        <v>15.206914806887207</v>
      </c>
      <c r="C8">
        <v>-574.88715265108522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15.206914806887207</v>
      </c>
      <c r="I8">
        <v>132.2345623056728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-24.154578105449144</v>
      </c>
      <c r="Q8">
        <v>0.10471421000833475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0.9531510213013481</v>
      </c>
      <c r="W8">
        <v>6.6334744762508238E-3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si="4"/>
        <v>0</v>
      </c>
      <c r="AX8">
        <f t="shared" si="5"/>
        <v>0</v>
      </c>
      <c r="AY8">
        <f t="shared" si="6"/>
        <v>2.3840435142780407E-13</v>
      </c>
      <c r="AZ8">
        <f t="shared" si="7"/>
        <v>99.999999999999773</v>
      </c>
      <c r="BH8" t="s">
        <v>232</v>
      </c>
      <c r="BI8">
        <v>86.472150979572078</v>
      </c>
      <c r="BJ8">
        <v>0</v>
      </c>
      <c r="BK8">
        <v>0</v>
      </c>
      <c r="BL8">
        <v>0</v>
      </c>
      <c r="BM8">
        <v>0.94291176926982256</v>
      </c>
      <c r="BN8">
        <v>0</v>
      </c>
      <c r="BO8">
        <v>12.550937249640246</v>
      </c>
    </row>
    <row r="9" spans="2:67" x14ac:dyDescent="0.45">
      <c r="B9">
        <v>15.909615950104635</v>
      </c>
      <c r="C9">
        <v>-302.86993648187263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15.909615950104635</v>
      </c>
      <c r="I9">
        <v>323.09351069505834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-9.8131718492361202</v>
      </c>
      <c r="Q9">
        <v>0.31053765129738409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10.137662469573209</v>
      </c>
      <c r="W9">
        <v>7.2836545548095417E-3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-33.04422699964114</v>
      </c>
      <c r="AF9">
        <v>-0.68081529550125619</v>
      </c>
      <c r="AG9">
        <v>0</v>
      </c>
      <c r="AH9">
        <v>0</v>
      </c>
      <c r="AI9">
        <v>-0.47312795756200116</v>
      </c>
      <c r="AJ9">
        <v>-3.1300670340449035E-17</v>
      </c>
      <c r="AK9">
        <v>0</v>
      </c>
      <c r="AL9">
        <v>-7.7691519185952662E-4</v>
      </c>
      <c r="AM9">
        <v>0</v>
      </c>
      <c r="AN9">
        <v>8.1616499314581522E-15</v>
      </c>
      <c r="AO9">
        <v>0</v>
      </c>
      <c r="AP9">
        <v>1.2157948602222179E-15</v>
      </c>
      <c r="AQ9">
        <v>15.364488480524304</v>
      </c>
      <c r="AS9" t="s">
        <v>204</v>
      </c>
      <c r="AT9">
        <f t="shared" si="1"/>
        <v>96.623521295593918</v>
      </c>
      <c r="AU9">
        <f t="shared" si="2"/>
        <v>1.9907492828912625</v>
      </c>
      <c r="AV9">
        <f t="shared" si="3"/>
        <v>0</v>
      </c>
      <c r="AW9">
        <f t="shared" si="4"/>
        <v>0</v>
      </c>
      <c r="AX9">
        <f t="shared" si="5"/>
        <v>1.3834576697324268</v>
      </c>
      <c r="AY9">
        <f t="shared" si="6"/>
        <v>2.2717517824077421E-3</v>
      </c>
      <c r="AZ9">
        <f t="shared" si="7"/>
        <v>-3.4635399273159354E-15</v>
      </c>
      <c r="BH9" t="s">
        <v>230</v>
      </c>
      <c r="BI9">
        <v>98.325338486760756</v>
      </c>
      <c r="BJ9">
        <v>0</v>
      </c>
      <c r="BK9">
        <v>0</v>
      </c>
      <c r="BL9">
        <v>0</v>
      </c>
      <c r="BM9">
        <v>1.1087968356549771</v>
      </c>
      <c r="BN9">
        <v>0</v>
      </c>
      <c r="BO9">
        <v>8.9411776703862317E-17</v>
      </c>
    </row>
    <row r="10" spans="2:67" x14ac:dyDescent="0.45">
      <c r="B10">
        <v>16.56070409176882</v>
      </c>
      <c r="C10">
        <v>-31.167420308263786</v>
      </c>
      <c r="F10">
        <v>19.965446070268982</v>
      </c>
      <c r="G10">
        <v>-44.635008666980426</v>
      </c>
      <c r="H10">
        <v>16.56070409176882</v>
      </c>
      <c r="I10">
        <v>570.8331477413459</v>
      </c>
      <c r="L10">
        <v>19.965446071717327</v>
      </c>
      <c r="M10">
        <v>111.0429501877189</v>
      </c>
      <c r="P10">
        <v>12.071717170784787</v>
      </c>
      <c r="Q10">
        <v>0.5007108434323001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12.962429272426427</v>
      </c>
      <c r="W10">
        <v>3.877513494799037E-2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4"/>
        <v>0</v>
      </c>
      <c r="AX10">
        <f t="shared" si="5"/>
        <v>0</v>
      </c>
      <c r="AY10">
        <f t="shared" si="6"/>
        <v>0</v>
      </c>
      <c r="AZ10">
        <f t="shared" si="7"/>
        <v>100.00000000000047</v>
      </c>
    </row>
    <row r="11" spans="2:67" x14ac:dyDescent="0.45">
      <c r="B11">
        <v>18.093838285568363</v>
      </c>
      <c r="C11">
        <v>762.2850891361029</v>
      </c>
      <c r="H11">
        <v>18.093838285568363</v>
      </c>
      <c r="I11">
        <v>1094.6848985353906</v>
      </c>
      <c r="P11">
        <v>13.320627726422998</v>
      </c>
      <c r="Q11">
        <v>2.0343174216907549</v>
      </c>
      <c r="R11">
        <v>-6.9759459318071642</v>
      </c>
      <c r="S11">
        <v>0.35911370847298196</v>
      </c>
      <c r="V11">
        <v>13.688655100151434</v>
      </c>
      <c r="W11">
        <v>7.5126422634860524E-2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4"/>
        <v>7.9873899007639501E-9</v>
      </c>
      <c r="AX11">
        <f t="shared" si="5"/>
        <v>0</v>
      </c>
      <c r="AY11">
        <f t="shared" si="6"/>
        <v>0</v>
      </c>
      <c r="AZ11">
        <f t="shared" si="7"/>
        <v>99.999999976430942</v>
      </c>
    </row>
    <row r="12" spans="2:67" x14ac:dyDescent="0.45">
      <c r="P12">
        <v>18.09383828556868</v>
      </c>
      <c r="Q12">
        <v>2.7014510109097092</v>
      </c>
      <c r="R12">
        <v>21.032903010350804</v>
      </c>
      <c r="S12">
        <v>0.49795590103772364</v>
      </c>
      <c r="V12">
        <v>14.416080563223865</v>
      </c>
      <c r="W12">
        <v>0.11534946891674822</v>
      </c>
      <c r="X12">
        <v>13.153975419170283</v>
      </c>
      <c r="Y12">
        <v>0.39702119112139544</v>
      </c>
    </row>
    <row r="13" spans="2:67" x14ac:dyDescent="0.45">
      <c r="V13">
        <v>15.150361423756584</v>
      </c>
      <c r="W13">
        <v>0.16041583576618171</v>
      </c>
      <c r="X13">
        <v>16.335868753545924</v>
      </c>
      <c r="Y13">
        <v>0.46122829251953751</v>
      </c>
      <c r="AD13" t="s">
        <v>205</v>
      </c>
      <c r="AE13">
        <v>-33.044226999641431</v>
      </c>
      <c r="AF13">
        <v>0</v>
      </c>
      <c r="AG13">
        <v>0</v>
      </c>
      <c r="AH13">
        <v>0</v>
      </c>
      <c r="AI13">
        <v>-0.42544214898026977</v>
      </c>
      <c r="AJ13">
        <v>0</v>
      </c>
      <c r="AK13">
        <v>-8.8006322048790316E-4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13.212423429236205</v>
      </c>
      <c r="AS13" t="s">
        <v>205</v>
      </c>
      <c r="AT13">
        <f t="shared" si="1"/>
        <v>98.726276615592795</v>
      </c>
      <c r="AU13">
        <f t="shared" si="2"/>
        <v>0</v>
      </c>
      <c r="AV13">
        <f t="shared" si="3"/>
        <v>0</v>
      </c>
      <c r="AW13">
        <f t="shared" si="4"/>
        <v>0</v>
      </c>
      <c r="AX13">
        <f t="shared" si="5"/>
        <v>1.2710940184684645</v>
      </c>
      <c r="AY13">
        <f t="shared" si="6"/>
        <v>0</v>
      </c>
      <c r="AZ13">
        <f t="shared" si="7"/>
        <v>0</v>
      </c>
    </row>
    <row r="14" spans="2:67" x14ac:dyDescent="0.45">
      <c r="V14">
        <v>15.805885809659216</v>
      </c>
      <c r="W14">
        <v>0.20522496099440674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70.264824688981008</v>
      </c>
      <c r="AU14">
        <f t="shared" si="2"/>
        <v>0</v>
      </c>
      <c r="AV14">
        <f t="shared" si="3"/>
        <v>0</v>
      </c>
      <c r="AW14">
        <f t="shared" si="4"/>
        <v>0</v>
      </c>
      <c r="AX14">
        <f t="shared" si="5"/>
        <v>0.59358202552910488</v>
      </c>
      <c r="AY14">
        <f t="shared" si="6"/>
        <v>0</v>
      </c>
      <c r="AZ14">
        <f t="shared" si="7"/>
        <v>29.135475114104686</v>
      </c>
    </row>
    <row r="15" spans="2:67" x14ac:dyDescent="0.45">
      <c r="V15">
        <v>16.461361253320199</v>
      </c>
      <c r="W15">
        <v>0.25556352868545451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86.472150979572078</v>
      </c>
      <c r="AU15">
        <f t="shared" si="2"/>
        <v>0</v>
      </c>
      <c r="AV15">
        <f t="shared" si="3"/>
        <v>0</v>
      </c>
      <c r="AW15">
        <f t="shared" si="4"/>
        <v>0</v>
      </c>
      <c r="AX15">
        <f t="shared" si="5"/>
        <v>0.94291176926982256</v>
      </c>
      <c r="AY15">
        <f t="shared" si="6"/>
        <v>0</v>
      </c>
      <c r="AZ15">
        <f t="shared" si="7"/>
        <v>12.550937249640246</v>
      </c>
    </row>
    <row r="16" spans="2:67" x14ac:dyDescent="0.45">
      <c r="V16">
        <v>17.023407392080525</v>
      </c>
      <c r="W16">
        <v>0.30590418561669414</v>
      </c>
      <c r="AD16" t="s">
        <v>208</v>
      </c>
      <c r="AE16">
        <v>-33.044226999641417</v>
      </c>
      <c r="AF16">
        <v>-0.60363601570655157</v>
      </c>
      <c r="AG16">
        <v>0</v>
      </c>
      <c r="AH16">
        <v>0</v>
      </c>
      <c r="AI16">
        <v>-0.44025724270947447</v>
      </c>
      <c r="AJ16">
        <v>0</v>
      </c>
      <c r="AK16">
        <v>-8.8006322048790337E-4</v>
      </c>
      <c r="AL16">
        <v>-7.6337542356208975E-4</v>
      </c>
      <c r="AM16">
        <v>0</v>
      </c>
      <c r="AN16">
        <v>0</v>
      </c>
      <c r="AO16">
        <v>0</v>
      </c>
      <c r="AP16">
        <v>0</v>
      </c>
      <c r="AQ16">
        <v>12.816459392401864</v>
      </c>
      <c r="AS16" t="s">
        <v>208</v>
      </c>
      <c r="AT16">
        <f t="shared" si="1"/>
        <v>96.932989309159595</v>
      </c>
      <c r="AU16">
        <f t="shared" si="2"/>
        <v>1.7707251393032075</v>
      </c>
      <c r="AV16">
        <f t="shared" si="3"/>
        <v>0</v>
      </c>
      <c r="AW16">
        <f t="shared" si="4"/>
        <v>0</v>
      </c>
      <c r="AX16">
        <f t="shared" si="5"/>
        <v>1.2914646362071254</v>
      </c>
      <c r="AY16">
        <f t="shared" si="6"/>
        <v>2.2393098126284572E-3</v>
      </c>
      <c r="AZ16">
        <f t="shared" si="7"/>
        <v>0</v>
      </c>
    </row>
    <row r="17" spans="22:67" x14ac:dyDescent="0.45">
      <c r="V17">
        <v>17.542292034380459</v>
      </c>
      <c r="W17">
        <v>0.35624520612335697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69.599874770647986</v>
      </c>
      <c r="AU17">
        <f t="shared" si="2"/>
        <v>0</v>
      </c>
      <c r="AV17">
        <f t="shared" si="3"/>
        <v>0</v>
      </c>
      <c r="AW17">
        <f t="shared" si="4"/>
        <v>0</v>
      </c>
      <c r="AX17">
        <f t="shared" si="5"/>
        <v>0.59065081454591506</v>
      </c>
      <c r="AY17">
        <f t="shared" si="6"/>
        <v>0</v>
      </c>
      <c r="AZ17">
        <f t="shared" si="7"/>
        <v>29.803326171548573</v>
      </c>
    </row>
    <row r="18" spans="22:67" x14ac:dyDescent="0.45">
      <c r="V18">
        <v>18.093838285569838</v>
      </c>
      <c r="W18">
        <v>0.4067869970757928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86.609706088883726</v>
      </c>
      <c r="AU18">
        <f t="shared" si="2"/>
        <v>0</v>
      </c>
      <c r="AV18">
        <f t="shared" si="3"/>
        <v>0</v>
      </c>
      <c r="AW18">
        <f t="shared" si="4"/>
        <v>0</v>
      </c>
      <c r="AX18">
        <f t="shared" si="5"/>
        <v>0.94878898502044162</v>
      </c>
      <c r="AY18">
        <f t="shared" si="6"/>
        <v>0</v>
      </c>
      <c r="AZ18">
        <f t="shared" si="7"/>
        <v>12.407756995839012</v>
      </c>
    </row>
    <row r="20" spans="22:67" x14ac:dyDescent="0.45">
      <c r="AD20" t="s">
        <v>211</v>
      </c>
      <c r="AE20">
        <v>-33.044226999641488</v>
      </c>
      <c r="AF20">
        <v>0</v>
      </c>
      <c r="AG20">
        <v>0</v>
      </c>
      <c r="AH20">
        <v>0</v>
      </c>
      <c r="AI20">
        <v>-0.22553726182013828</v>
      </c>
      <c r="AJ20">
        <v>0</v>
      </c>
      <c r="AK20">
        <v>-0.14861973227569031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8.030618263231025</v>
      </c>
      <c r="AS20" t="s">
        <v>211</v>
      </c>
      <c r="AT20">
        <f t="shared" si="1"/>
        <v>98.880385735689842</v>
      </c>
      <c r="AU20">
        <f t="shared" si="2"/>
        <v>0</v>
      </c>
      <c r="AV20">
        <f t="shared" si="3"/>
        <v>0</v>
      </c>
      <c r="AW20">
        <f t="shared" si="4"/>
        <v>0</v>
      </c>
      <c r="AX20">
        <f t="shared" si="5"/>
        <v>0.67488979078822153</v>
      </c>
      <c r="AY20">
        <f t="shared" si="6"/>
        <v>0</v>
      </c>
      <c r="AZ20">
        <f t="shared" si="7"/>
        <v>0</v>
      </c>
    </row>
    <row r="21" spans="22:67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99.248636764565319</v>
      </c>
      <c r="AU21">
        <f t="shared" si="2"/>
        <v>0</v>
      </c>
      <c r="AV21">
        <f t="shared" si="3"/>
        <v>0</v>
      </c>
      <c r="AW21">
        <f t="shared" si="4"/>
        <v>0</v>
      </c>
      <c r="AX21">
        <f t="shared" si="5"/>
        <v>0.74620901650339999</v>
      </c>
      <c r="AY21">
        <f t="shared" si="6"/>
        <v>0</v>
      </c>
      <c r="AZ21">
        <f t="shared" si="7"/>
        <v>0</v>
      </c>
    </row>
    <row r="22" spans="22:67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97.944212479929064</v>
      </c>
      <c r="AU22">
        <f t="shared" si="2"/>
        <v>0</v>
      </c>
      <c r="AV22">
        <f t="shared" si="3"/>
        <v>0</v>
      </c>
      <c r="AW22">
        <f t="shared" si="4"/>
        <v>0</v>
      </c>
      <c r="AX22">
        <f t="shared" si="5"/>
        <v>0.97316572154670411</v>
      </c>
      <c r="AY22">
        <f t="shared" si="6"/>
        <v>0</v>
      </c>
      <c r="AZ22">
        <f t="shared" si="7"/>
        <v>0</v>
      </c>
    </row>
    <row r="23" spans="22:67" x14ac:dyDescent="0.45">
      <c r="AD23" t="s">
        <v>214</v>
      </c>
      <c r="AE23">
        <v>-33.044226999641431</v>
      </c>
      <c r="AF23">
        <v>0</v>
      </c>
      <c r="AG23">
        <v>0</v>
      </c>
      <c r="AH23">
        <v>0</v>
      </c>
      <c r="AI23">
        <v>-0.37263369643828448</v>
      </c>
      <c r="AJ23">
        <v>-3.0048643526831078E-17</v>
      </c>
      <c r="AK23">
        <v>-0.1901703176917206</v>
      </c>
      <c r="AL23">
        <v>0</v>
      </c>
      <c r="AM23">
        <v>0</v>
      </c>
      <c r="AN23">
        <v>0</v>
      </c>
      <c r="AO23">
        <v>0</v>
      </c>
      <c r="AP23">
        <v>0</v>
      </c>
      <c r="AQ23">
        <v>6.6241614808356148</v>
      </c>
      <c r="AS23" t="s">
        <v>214</v>
      </c>
      <c r="AT23">
        <f t="shared" si="1"/>
        <v>98.325338486760756</v>
      </c>
      <c r="AU23">
        <f t="shared" si="2"/>
        <v>0</v>
      </c>
      <c r="AV23">
        <f t="shared" si="3"/>
        <v>0</v>
      </c>
      <c r="AW23">
        <f t="shared" si="4"/>
        <v>0</v>
      </c>
      <c r="AX23">
        <f t="shared" si="5"/>
        <v>1.1087968356549771</v>
      </c>
      <c r="AY23">
        <f t="shared" si="6"/>
        <v>0</v>
      </c>
      <c r="AZ23">
        <f t="shared" si="7"/>
        <v>8.9411776703862317E-17</v>
      </c>
    </row>
    <row r="24" spans="22:67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98.730847304052929</v>
      </c>
      <c r="AU24">
        <f t="shared" si="2"/>
        <v>0</v>
      </c>
      <c r="AV24">
        <f t="shared" si="3"/>
        <v>0</v>
      </c>
      <c r="AW24">
        <f t="shared" si="4"/>
        <v>0</v>
      </c>
      <c r="AX24">
        <f t="shared" si="5"/>
        <v>0.74231597397221205</v>
      </c>
      <c r="AY24">
        <f t="shared" si="6"/>
        <v>0</v>
      </c>
      <c r="AZ24">
        <f t="shared" si="7"/>
        <v>0.52170939308789299</v>
      </c>
    </row>
    <row r="25" spans="22:67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96.025531751642418</v>
      </c>
      <c r="AU25">
        <f t="shared" si="2"/>
        <v>0</v>
      </c>
      <c r="AV25">
        <f t="shared" si="3"/>
        <v>0</v>
      </c>
      <c r="AW25">
        <f t="shared" si="4"/>
        <v>0</v>
      </c>
      <c r="AX25">
        <f t="shared" si="5"/>
        <v>0.95467541011051249</v>
      </c>
      <c r="AY25">
        <f t="shared" si="6"/>
        <v>0</v>
      </c>
      <c r="AZ25">
        <f t="shared" si="7"/>
        <v>2.997541516975784</v>
      </c>
    </row>
    <row r="27" spans="22:67" x14ac:dyDescent="0.45">
      <c r="AH27" t="s">
        <v>9</v>
      </c>
    </row>
    <row r="28" spans="22:67" x14ac:dyDescent="0.45">
      <c r="BH28" t="s">
        <v>286</v>
      </c>
      <c r="BI28">
        <v>94.270742545146092</v>
      </c>
      <c r="BJ28">
        <v>4.3725743260457621</v>
      </c>
      <c r="BK28">
        <v>3.0538503317459841E-11</v>
      </c>
      <c r="BL28">
        <v>0</v>
      </c>
      <c r="BM28">
        <v>1.3566831287777419</v>
      </c>
      <c r="BN28">
        <v>0</v>
      </c>
      <c r="BO28">
        <v>-1.2801667744753301E-13</v>
      </c>
    </row>
    <row r="29" spans="22:67" x14ac:dyDescent="0.45">
      <c r="AD29" t="s">
        <v>200</v>
      </c>
      <c r="AE29">
        <v>-33.044226999641282</v>
      </c>
      <c r="AF29">
        <v>-1.5326954546198523</v>
      </c>
      <c r="AG29">
        <v>0</v>
      </c>
      <c r="AH29">
        <v>0</v>
      </c>
      <c r="AI29">
        <v>-0.47555099348643964</v>
      </c>
      <c r="AJ29">
        <v>0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0</v>
      </c>
      <c r="AQ29">
        <v>18.09383828556868</v>
      </c>
      <c r="AS29" t="s">
        <v>200</v>
      </c>
      <c r="AT29">
        <f t="shared" si="1"/>
        <v>94.270742545173107</v>
      </c>
      <c r="AU29">
        <f t="shared" si="2"/>
        <v>4.3725743260447185</v>
      </c>
      <c r="AV29">
        <f t="shared" si="3"/>
        <v>0</v>
      </c>
      <c r="AW29">
        <f t="shared" si="4"/>
        <v>0</v>
      </c>
      <c r="AX29">
        <f t="shared" si="5"/>
        <v>1.3566831287821657</v>
      </c>
      <c r="AY29">
        <f t="shared" si="6"/>
        <v>0</v>
      </c>
      <c r="AZ29">
        <f t="shared" si="7"/>
        <v>0</v>
      </c>
      <c r="BH29" t="s">
        <v>233</v>
      </c>
      <c r="BI29">
        <v>0</v>
      </c>
      <c r="BJ29">
        <v>0</v>
      </c>
      <c r="BK29">
        <v>0</v>
      </c>
      <c r="BL29">
        <v>5.9079218579412869E-9</v>
      </c>
      <c r="BM29">
        <v>5.6914529268413534E-11</v>
      </c>
      <c r="BN29">
        <v>0</v>
      </c>
      <c r="BO29">
        <v>99.999999994035164</v>
      </c>
    </row>
    <row r="30" spans="22:67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3.2505150794277855E-9</v>
      </c>
      <c r="AU30">
        <f t="shared" si="2"/>
        <v>0</v>
      </c>
      <c r="AV30">
        <f t="shared" si="3"/>
        <v>0</v>
      </c>
      <c r="AW30">
        <f t="shared" si="4"/>
        <v>3.4043194056092666E-5</v>
      </c>
      <c r="AX30">
        <f t="shared" si="5"/>
        <v>2.8708219346860029E-6</v>
      </c>
      <c r="AY30">
        <f t="shared" si="6"/>
        <v>-4.7355659130034237E-12</v>
      </c>
      <c r="AZ30">
        <f t="shared" si="7"/>
        <v>99.999963082755414</v>
      </c>
      <c r="BH30" t="s">
        <v>236</v>
      </c>
      <c r="BI30">
        <v>0</v>
      </c>
      <c r="BJ30">
        <v>0</v>
      </c>
      <c r="BK30">
        <v>0</v>
      </c>
      <c r="BL30">
        <v>81.435388274919092</v>
      </c>
      <c r="BM30">
        <v>0</v>
      </c>
      <c r="BN30">
        <v>0</v>
      </c>
      <c r="BO30">
        <v>18.564611725080908</v>
      </c>
    </row>
    <row r="31" spans="22:67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4"/>
        <v>5.9079218579412869E-9</v>
      </c>
      <c r="AX31">
        <f t="shared" si="5"/>
        <v>5.6914529268413534E-11</v>
      </c>
      <c r="AY31">
        <f t="shared" si="6"/>
        <v>0</v>
      </c>
      <c r="AZ31">
        <f t="shared" si="7"/>
        <v>99.999999994035164</v>
      </c>
      <c r="BH31" t="s">
        <v>287</v>
      </c>
      <c r="BI31">
        <v>94.844924342860381</v>
      </c>
      <c r="BJ31">
        <v>4.1467538918097517</v>
      </c>
      <c r="BK31">
        <v>0</v>
      </c>
      <c r="BL31">
        <v>0</v>
      </c>
      <c r="BM31">
        <v>1.0059347282165358</v>
      </c>
      <c r="BN31">
        <v>0</v>
      </c>
      <c r="BO31">
        <v>-1.543722159364538E-16</v>
      </c>
    </row>
    <row r="32" spans="22:67" x14ac:dyDescent="0.45">
      <c r="AD32" t="s">
        <v>204</v>
      </c>
      <c r="AE32">
        <v>-33.044226999624506</v>
      </c>
      <c r="AF32">
        <v>-1.5326954546198797</v>
      </c>
      <c r="AG32">
        <v>-1.0704500766689756E-11</v>
      </c>
      <c r="AH32">
        <v>0</v>
      </c>
      <c r="AI32">
        <v>-0.47555099348478386</v>
      </c>
      <c r="AJ32">
        <v>-3.0048643526831078E-17</v>
      </c>
      <c r="AK32">
        <v>0</v>
      </c>
      <c r="AL32">
        <v>0</v>
      </c>
      <c r="AM32">
        <v>0</v>
      </c>
      <c r="AN32">
        <v>0</v>
      </c>
      <c r="AO32">
        <v>0</v>
      </c>
      <c r="AP32">
        <v>4.4903060514502082E-14</v>
      </c>
      <c r="AQ32">
        <v>18.093838285569838</v>
      </c>
      <c r="AS32" t="s">
        <v>204</v>
      </c>
      <c r="AT32">
        <f t="shared" si="1"/>
        <v>94.270742545146092</v>
      </c>
      <c r="AU32">
        <f t="shared" si="2"/>
        <v>4.3725743260457621</v>
      </c>
      <c r="AV32">
        <f t="shared" si="3"/>
        <v>3.0538503317459841E-11</v>
      </c>
      <c r="AW32">
        <f t="shared" si="4"/>
        <v>0</v>
      </c>
      <c r="AX32">
        <f t="shared" si="5"/>
        <v>1.3566831287777419</v>
      </c>
      <c r="AY32">
        <f t="shared" si="6"/>
        <v>0</v>
      </c>
      <c r="AZ32">
        <f t="shared" si="7"/>
        <v>-1.2801667744753301E-13</v>
      </c>
      <c r="BH32" t="s">
        <v>237</v>
      </c>
      <c r="BI32">
        <v>0</v>
      </c>
      <c r="BJ32">
        <v>69.466443934637596</v>
      </c>
      <c r="BK32">
        <v>0</v>
      </c>
      <c r="BL32">
        <v>0</v>
      </c>
      <c r="BM32">
        <v>4.4612009704588385</v>
      </c>
      <c r="BN32">
        <v>2.5261013818169011E-2</v>
      </c>
      <c r="BO32">
        <v>26.047094081085397</v>
      </c>
    </row>
    <row r="33" spans="30:67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5.8652405053312711E-10</v>
      </c>
      <c r="AU33">
        <f t="shared" si="2"/>
        <v>1.5196292605805388E-11</v>
      </c>
      <c r="AV33">
        <f t="shared" si="3"/>
        <v>0</v>
      </c>
      <c r="AW33">
        <f t="shared" si="4"/>
        <v>0</v>
      </c>
      <c r="AX33">
        <f t="shared" si="5"/>
        <v>6.6834771887234172E-13</v>
      </c>
      <c r="AY33">
        <f t="shared" si="6"/>
        <v>0</v>
      </c>
      <c r="AZ33">
        <f t="shared" si="7"/>
        <v>99.999999999397616</v>
      </c>
      <c r="BH33" t="s">
        <v>234</v>
      </c>
      <c r="BI33">
        <v>0</v>
      </c>
      <c r="BJ33">
        <v>98.606045201723703</v>
      </c>
      <c r="BK33">
        <v>0</v>
      </c>
      <c r="BL33">
        <v>0</v>
      </c>
      <c r="BM33">
        <v>1.3939547982762888</v>
      </c>
      <c r="BN33">
        <v>0</v>
      </c>
      <c r="BO33">
        <v>0</v>
      </c>
    </row>
    <row r="34" spans="30:67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0</v>
      </c>
      <c r="AV34">
        <f t="shared" si="3"/>
        <v>0</v>
      </c>
      <c r="AW34">
        <f t="shared" si="4"/>
        <v>1.6247328074592307E-8</v>
      </c>
      <c r="AX34">
        <f t="shared" si="5"/>
        <v>5.6914529244049724E-11</v>
      </c>
      <c r="AY34">
        <f t="shared" si="6"/>
        <v>-6.2775262892195049E-15</v>
      </c>
      <c r="AZ34">
        <f t="shared" si="7"/>
        <v>99.999999974669947</v>
      </c>
      <c r="BH34" t="s">
        <v>235</v>
      </c>
      <c r="BI34">
        <v>0</v>
      </c>
      <c r="BJ34">
        <v>0</v>
      </c>
      <c r="BK34">
        <v>0</v>
      </c>
      <c r="BL34">
        <v>100</v>
      </c>
      <c r="BM34">
        <v>0</v>
      </c>
      <c r="BN34">
        <v>0</v>
      </c>
      <c r="BO34">
        <v>0</v>
      </c>
    </row>
    <row r="36" spans="30:67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-0.2412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12.071717170784787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4"/>
        <v>0</v>
      </c>
      <c r="AX36">
        <f t="shared" si="5"/>
        <v>0</v>
      </c>
      <c r="AY36">
        <f t="shared" si="6"/>
        <v>0</v>
      </c>
      <c r="AZ36">
        <f t="shared" si="7"/>
        <v>100</v>
      </c>
    </row>
    <row r="37" spans="30:67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4"/>
        <v>81.435388274919092</v>
      </c>
      <c r="AX37">
        <f t="shared" si="5"/>
        <v>0</v>
      </c>
      <c r="AY37">
        <f t="shared" si="6"/>
        <v>0</v>
      </c>
      <c r="AZ37">
        <f t="shared" si="7"/>
        <v>18.564611725080908</v>
      </c>
    </row>
    <row r="38" spans="30:67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4"/>
        <v>88.726041671562911</v>
      </c>
      <c r="AX38">
        <f t="shared" si="5"/>
        <v>0</v>
      </c>
      <c r="AY38">
        <f t="shared" si="6"/>
        <v>0</v>
      </c>
      <c r="AZ38">
        <f t="shared" si="7"/>
        <v>11.273958328437093</v>
      </c>
    </row>
    <row r="39" spans="30:67" x14ac:dyDescent="0.45">
      <c r="AD39" t="s">
        <v>208</v>
      </c>
      <c r="AE39">
        <v>-33.044226999641452</v>
      </c>
      <c r="AF39">
        <v>-1.4447402205442634</v>
      </c>
      <c r="AG39">
        <v>0</v>
      </c>
      <c r="AH39">
        <v>0</v>
      </c>
      <c r="AI39">
        <v>-0.35047036766930656</v>
      </c>
      <c r="AJ39">
        <v>5.3783695660945953E-17</v>
      </c>
      <c r="AK39">
        <v>-8.3165015709368959E-4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0.9531510213013481</v>
      </c>
      <c r="AS39" t="s">
        <v>208</v>
      </c>
      <c r="AT39">
        <f t="shared" si="1"/>
        <v>94.844924342860381</v>
      </c>
      <c r="AU39">
        <f t="shared" si="2"/>
        <v>4.1467538918097517</v>
      </c>
      <c r="AV39">
        <f t="shared" si="3"/>
        <v>0</v>
      </c>
      <c r="AW39">
        <f t="shared" si="4"/>
        <v>0</v>
      </c>
      <c r="AX39">
        <f t="shared" si="5"/>
        <v>1.0059347282165358</v>
      </c>
      <c r="AY39">
        <f t="shared" si="6"/>
        <v>0</v>
      </c>
      <c r="AZ39">
        <f t="shared" si="7"/>
        <v>-1.543722159364538E-16</v>
      </c>
    </row>
    <row r="40" spans="30:67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69.466443934637596</v>
      </c>
      <c r="AV40">
        <f t="shared" si="3"/>
        <v>0</v>
      </c>
      <c r="AW40">
        <f t="shared" si="4"/>
        <v>0</v>
      </c>
      <c r="AX40">
        <f t="shared" si="5"/>
        <v>4.4612009704588385</v>
      </c>
      <c r="AY40">
        <f t="shared" si="6"/>
        <v>2.5261013818169011E-2</v>
      </c>
      <c r="AZ40">
        <f t="shared" si="7"/>
        <v>26.047094081085397</v>
      </c>
    </row>
    <row r="41" spans="30:67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55.885981062293958</v>
      </c>
      <c r="AV41">
        <f t="shared" si="3"/>
        <v>0</v>
      </c>
      <c r="AW41">
        <f t="shared" si="4"/>
        <v>0</v>
      </c>
      <c r="AX41">
        <f t="shared" si="5"/>
        <v>6.3633112137087666</v>
      </c>
      <c r="AY41">
        <f t="shared" si="6"/>
        <v>0.15179148821948724</v>
      </c>
      <c r="AZ41">
        <f t="shared" si="7"/>
        <v>37.598916235777793</v>
      </c>
    </row>
    <row r="43" spans="30:67" x14ac:dyDescent="0.45">
      <c r="AD43" t="s">
        <v>217</v>
      </c>
      <c r="AE43">
        <v>0</v>
      </c>
      <c r="AF43">
        <v>0</v>
      </c>
      <c r="AG43">
        <v>0</v>
      </c>
      <c r="AH43">
        <v>-36.480093842437007</v>
      </c>
      <c r="AI43">
        <v>0</v>
      </c>
      <c r="AJ43">
        <v>0</v>
      </c>
      <c r="AK43">
        <v>0</v>
      </c>
      <c r="AL43">
        <v>0</v>
      </c>
      <c r="AM43">
        <v>0</v>
      </c>
      <c r="AN43">
        <v>0</v>
      </c>
      <c r="AO43">
        <v>0</v>
      </c>
      <c r="AP43">
        <v>0</v>
      </c>
      <c r="AQ43">
        <v>-80.144140280264793</v>
      </c>
      <c r="AS43" t="s">
        <v>217</v>
      </c>
      <c r="AT43">
        <f t="shared" si="1"/>
        <v>0</v>
      </c>
      <c r="AU43">
        <f t="shared" si="2"/>
        <v>0</v>
      </c>
      <c r="AV43">
        <f t="shared" si="3"/>
        <v>0</v>
      </c>
      <c r="AW43">
        <f t="shared" si="4"/>
        <v>100</v>
      </c>
      <c r="AX43">
        <f t="shared" si="5"/>
        <v>0</v>
      </c>
      <c r="AY43">
        <f t="shared" si="6"/>
        <v>0</v>
      </c>
      <c r="AZ43">
        <f t="shared" si="7"/>
        <v>0</v>
      </c>
    </row>
    <row r="44" spans="30:67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4"/>
        <v>100</v>
      </c>
      <c r="AX44">
        <f t="shared" si="5"/>
        <v>0</v>
      </c>
      <c r="AY44">
        <f t="shared" si="6"/>
        <v>0</v>
      </c>
      <c r="AZ44">
        <f t="shared" si="7"/>
        <v>0</v>
      </c>
    </row>
    <row r="45" spans="30:67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4"/>
        <v>99.999999013542137</v>
      </c>
      <c r="AX45">
        <f t="shared" si="5"/>
        <v>0</v>
      </c>
      <c r="AY45">
        <f t="shared" si="6"/>
        <v>9.8645786645486987E-7</v>
      </c>
      <c r="AZ45">
        <f t="shared" si="7"/>
        <v>0</v>
      </c>
    </row>
    <row r="46" spans="30:67" x14ac:dyDescent="0.45">
      <c r="AD46" t="s">
        <v>220</v>
      </c>
      <c r="AE46">
        <v>0</v>
      </c>
      <c r="AF46">
        <v>-6.1349108534617445</v>
      </c>
      <c r="AG46">
        <v>0</v>
      </c>
      <c r="AH46">
        <v>0</v>
      </c>
      <c r="AI46">
        <v>-7.0032603965785201E-2</v>
      </c>
      <c r="AJ46">
        <v>6.0097287053662155E-17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-61.829580074886437</v>
      </c>
      <c r="AS46" t="s">
        <v>220</v>
      </c>
      <c r="AT46">
        <f t="shared" si="1"/>
        <v>0</v>
      </c>
      <c r="AU46">
        <f t="shared" si="2"/>
        <v>98.871341786653119</v>
      </c>
      <c r="AV46">
        <f t="shared" si="3"/>
        <v>0</v>
      </c>
      <c r="AW46">
        <f t="shared" si="4"/>
        <v>0</v>
      </c>
      <c r="AX46">
        <f t="shared" si="5"/>
        <v>1.1286582133468721</v>
      </c>
      <c r="AY46">
        <f t="shared" si="6"/>
        <v>0</v>
      </c>
      <c r="AZ46">
        <f t="shared" si="7"/>
        <v>-9.6853883465648102E-16</v>
      </c>
    </row>
    <row r="47" spans="30:67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4"/>
        <v>0</v>
      </c>
      <c r="AX47">
        <f t="shared" si="5"/>
        <v>1.3939547982762888</v>
      </c>
      <c r="AY47">
        <f t="shared" si="6"/>
        <v>0</v>
      </c>
      <c r="AZ47">
        <f t="shared" si="7"/>
        <v>0</v>
      </c>
    </row>
    <row r="48" spans="30:67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96.990389739997113</v>
      </c>
      <c r="AV48">
        <f t="shared" si="3"/>
        <v>0</v>
      </c>
      <c r="AW48">
        <f t="shared" si="4"/>
        <v>0</v>
      </c>
      <c r="AX48">
        <f t="shared" si="5"/>
        <v>2.831059494469403</v>
      </c>
      <c r="AY48">
        <f t="shared" si="6"/>
        <v>0.17855076553348548</v>
      </c>
      <c r="AZ48">
        <f t="shared" si="7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abSelected="1" topLeftCell="A49" zoomScale="55" zoomScaleNormal="55" workbookViewId="0">
      <selection activeCell="D61" sqref="D61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N112" zoomScale="115" zoomScaleNormal="115" workbookViewId="0">
      <selection activeCell="AO114" sqref="AO114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282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292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H39" sqref="H39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J13" zoomScale="85" zoomScaleNormal="85" workbookViewId="0">
      <selection activeCell="AE50" sqref="AE50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238</v>
      </c>
      <c r="G1" t="s">
        <v>239</v>
      </c>
      <c r="L1" t="s">
        <v>240</v>
      </c>
      <c r="S1" t="s">
        <v>241</v>
      </c>
      <c r="V1" t="s">
        <v>242</v>
      </c>
    </row>
    <row r="2" spans="1:24" x14ac:dyDescent="0.45">
      <c r="A2" t="s">
        <v>243</v>
      </c>
      <c r="B2" t="s">
        <v>244</v>
      </c>
      <c r="D2" t="s">
        <v>245</v>
      </c>
      <c r="E2" t="s">
        <v>246</v>
      </c>
      <c r="G2" t="s">
        <v>244</v>
      </c>
      <c r="I2" t="s">
        <v>245</v>
      </c>
      <c r="J2" t="s">
        <v>246</v>
      </c>
      <c r="L2" t="s">
        <v>244</v>
      </c>
      <c r="N2" t="s">
        <v>245</v>
      </c>
      <c r="O2" t="s">
        <v>246</v>
      </c>
      <c r="P2" t="s">
        <v>247</v>
      </c>
      <c r="S2" t="s">
        <v>244</v>
      </c>
      <c r="T2" t="s">
        <v>248</v>
      </c>
      <c r="U2" t="s">
        <v>245</v>
      </c>
      <c r="V2" t="s">
        <v>244</v>
      </c>
      <c r="W2" t="s">
        <v>248</v>
      </c>
      <c r="X2" t="s">
        <v>245</v>
      </c>
    </row>
    <row r="3" spans="1:24" x14ac:dyDescent="0.45">
      <c r="A3" t="s">
        <v>255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260</v>
      </c>
      <c r="S3" s="4">
        <v>0.18</v>
      </c>
      <c r="T3" s="4">
        <v>7.0000000000000007E-2</v>
      </c>
      <c r="U3" s="4">
        <v>0.05</v>
      </c>
      <c r="V3" t="s">
        <v>250</v>
      </c>
      <c r="W3" t="s">
        <v>251</v>
      </c>
      <c r="X3" t="s">
        <v>252</v>
      </c>
    </row>
    <row r="4" spans="1:24" x14ac:dyDescent="0.45">
      <c r="A4" t="s">
        <v>253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293</v>
      </c>
      <c r="S4">
        <v>5</v>
      </c>
      <c r="T4">
        <v>10</v>
      </c>
      <c r="U4">
        <v>20</v>
      </c>
      <c r="V4" t="s">
        <v>254</v>
      </c>
      <c r="X4" t="s">
        <v>252</v>
      </c>
    </row>
    <row r="5" spans="1:24" x14ac:dyDescent="0.45">
      <c r="A5" t="s">
        <v>249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294</v>
      </c>
      <c r="S5">
        <v>0.67</v>
      </c>
      <c r="T5">
        <v>1</v>
      </c>
      <c r="U5">
        <f>2-S5</f>
        <v>1.33</v>
      </c>
      <c r="V5" t="s">
        <v>256</v>
      </c>
      <c r="W5" t="s">
        <v>257</v>
      </c>
      <c r="X5" t="s">
        <v>258</v>
      </c>
    </row>
    <row r="6" spans="1:24" x14ac:dyDescent="0.45">
      <c r="A6" t="s">
        <v>260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295</v>
      </c>
      <c r="S6">
        <v>0.67</v>
      </c>
      <c r="T6">
        <v>1</v>
      </c>
      <c r="U6">
        <f t="shared" ref="U6:U7" si="7">2-S6</f>
        <v>1.33</v>
      </c>
      <c r="V6" t="s">
        <v>256</v>
      </c>
      <c r="W6" t="s">
        <v>257</v>
      </c>
      <c r="X6" t="s">
        <v>258</v>
      </c>
    </row>
    <row r="7" spans="1:24" x14ac:dyDescent="0.45">
      <c r="A7" t="s">
        <v>261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296</v>
      </c>
      <c r="S7">
        <v>0.67</v>
      </c>
      <c r="T7">
        <v>1</v>
      </c>
      <c r="U7">
        <f t="shared" si="7"/>
        <v>1.33</v>
      </c>
      <c r="V7" t="s">
        <v>256</v>
      </c>
      <c r="W7" t="s">
        <v>257</v>
      </c>
      <c r="X7" t="s">
        <v>258</v>
      </c>
    </row>
    <row r="8" spans="1:24" x14ac:dyDescent="0.45">
      <c r="A8" t="s">
        <v>263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297</v>
      </c>
      <c r="S8">
        <v>0.92</v>
      </c>
      <c r="T8">
        <v>1</v>
      </c>
      <c r="U8">
        <f>2-S8</f>
        <v>1.08</v>
      </c>
      <c r="V8" t="s">
        <v>262</v>
      </c>
      <c r="X8" t="s">
        <v>262</v>
      </c>
    </row>
    <row r="9" spans="1:24" x14ac:dyDescent="0.45">
      <c r="A9" t="s">
        <v>265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263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264</v>
      </c>
      <c r="W9" t="s">
        <v>252</v>
      </c>
      <c r="X9" t="s">
        <v>264</v>
      </c>
    </row>
    <row r="10" spans="1:24" x14ac:dyDescent="0.45">
      <c r="A10" t="s">
        <v>266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249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264</v>
      </c>
      <c r="W10" t="s">
        <v>252</v>
      </c>
      <c r="X10" t="s">
        <v>264</v>
      </c>
    </row>
    <row r="11" spans="1:24" x14ac:dyDescent="0.45">
      <c r="A11" t="s">
        <v>259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298</v>
      </c>
      <c r="S11" s="7">
        <f>75/150</f>
        <v>0.5</v>
      </c>
      <c r="T11">
        <v>1</v>
      </c>
      <c r="U11" s="7">
        <f>160/150</f>
        <v>1.0666666666666667</v>
      </c>
      <c r="V11" s="11" t="s">
        <v>267</v>
      </c>
    </row>
    <row r="12" spans="1:24" x14ac:dyDescent="0.45">
      <c r="A12" t="s">
        <v>288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288</v>
      </c>
      <c r="S12" s="5">
        <v>4.5999999999999999E-2</v>
      </c>
      <c r="T12" s="5">
        <v>0.06</v>
      </c>
      <c r="U12" s="5">
        <v>0.151</v>
      </c>
      <c r="V12" s="11" t="s">
        <v>289</v>
      </c>
      <c r="W12" t="s">
        <v>290</v>
      </c>
      <c r="X12" t="s">
        <v>289</v>
      </c>
    </row>
    <row r="14" spans="1:24" x14ac:dyDescent="0.45">
      <c r="B14" t="s">
        <v>238</v>
      </c>
      <c r="G14" t="s">
        <v>239</v>
      </c>
      <c r="L14" t="s">
        <v>240</v>
      </c>
    </row>
    <row r="15" spans="1:24" x14ac:dyDescent="0.45">
      <c r="B15" t="s">
        <v>268</v>
      </c>
      <c r="C15" t="s">
        <v>248</v>
      </c>
      <c r="D15" t="s">
        <v>269</v>
      </c>
      <c r="E15" t="s">
        <v>246</v>
      </c>
      <c r="G15" t="s">
        <v>270</v>
      </c>
      <c r="H15" t="s">
        <v>248</v>
      </c>
      <c r="I15" t="s">
        <v>271</v>
      </c>
      <c r="J15" t="s">
        <v>246</v>
      </c>
      <c r="L15" t="s">
        <v>272</v>
      </c>
      <c r="M15" t="s">
        <v>248</v>
      </c>
      <c r="N15" t="s">
        <v>273</v>
      </c>
      <c r="O15" t="s">
        <v>246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238</v>
      </c>
      <c r="G44" t="s">
        <v>239</v>
      </c>
      <c r="L44" t="s">
        <v>240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W16" sqref="W16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"/>
  <sheetViews>
    <sheetView workbookViewId="0"/>
  </sheetViews>
  <sheetFormatPr defaultRowHeight="14.25" x14ac:dyDescent="0.4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291</v>
      </c>
      <c r="B1" s="12">
        <f>39.011+50.231</f>
        <v>89.242000000000004</v>
      </c>
    </row>
    <row r="2" spans="1:6" x14ac:dyDescent="0.45">
      <c r="A2" t="s">
        <v>274</v>
      </c>
      <c r="B2" s="12">
        <f>9.695+3.281+1.011+0.314+1.533+0.476</f>
        <v>16.309999999999999</v>
      </c>
    </row>
    <row r="3" spans="1:6" x14ac:dyDescent="0.45">
      <c r="A3" t="s">
        <v>275</v>
      </c>
      <c r="B3" s="13">
        <f>PV(9%/4,40,1)/40</f>
        <v>-0.6548380551436761</v>
      </c>
      <c r="E3" t="s">
        <v>276</v>
      </c>
      <c r="F3">
        <v>3938.6015136228598</v>
      </c>
    </row>
    <row r="4" spans="1:6" x14ac:dyDescent="0.45">
      <c r="A4" t="s">
        <v>279</v>
      </c>
      <c r="B4">
        <v>12.1</v>
      </c>
      <c r="E4" t="s">
        <v>277</v>
      </c>
      <c r="F4" s="14">
        <f>(1-B3)*(77606*(F3*1000/(660))^(0.6194))/(F3*120)</f>
        <v>59.272992986236197</v>
      </c>
    </row>
    <row r="7" spans="1:6" x14ac:dyDescent="0.45">
      <c r="A7" t="s">
        <v>278</v>
      </c>
      <c r="B7" s="13">
        <f>B4-B1+B2+F4</f>
        <v>-1.5590070137638108</v>
      </c>
    </row>
    <row r="10" spans="1:6" x14ac:dyDescent="0.45">
      <c r="A10" t="s">
        <v>280</v>
      </c>
    </row>
    <row r="15" spans="1:6" x14ac:dyDescent="0.45">
      <c r="A15" t="s">
        <v>281</v>
      </c>
    </row>
    <row r="16" spans="1:6" x14ac:dyDescent="0.45">
      <c r="A16">
        <f>'Figure 3'!AD114-'Figure 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Figure 5</vt:lpstr>
      <vt:lpstr>Figure 2</vt:lpstr>
      <vt:lpstr>Figure 3</vt:lpstr>
      <vt:lpstr>Figure 4</vt:lpstr>
      <vt:lpstr>Figure 6</vt:lpstr>
      <vt:lpstr>Figure1</vt:lpstr>
      <vt:lpstr>Sheet2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2023-06-09T13:59:13Z</dcterms:modified>
</cp:coreProperties>
</file>